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D:\Support\2023\02. Februar\17\New Add-In\Templates\"/>
    </mc:Choice>
  </mc:AlternateContent>
  <xr:revisionPtr revIDLastSave="0" documentId="13_ncr:1_{33CEA8E1-06D3-4071-87DB-678E4177CC88}" xr6:coauthVersionLast="47" xr6:coauthVersionMax="47" xr10:uidLastSave="{00000000-0000-0000-0000-000000000000}"/>
  <bookViews>
    <workbookView xWindow="-120" yWindow="-120" windowWidth="29040" windowHeight="15840" tabRatio="885" activeTab="2" xr2:uid="{00000000-000D-0000-FFFF-FFFF00000000}"/>
  </bookViews>
  <sheets>
    <sheet name="ResultD" sheetId="1352" r:id="rId1"/>
    <sheet name="UserData" sheetId="946" r:id="rId2"/>
    <sheet name="Design" sheetId="1138" r:id="rId3"/>
  </sheets>
  <definedNames>
    <definedName name="_GeneralSection1" localSheetId="2">Design!$A$1:$AT$4</definedName>
    <definedName name="_GeneralSection2" localSheetId="2">Design!$A$35:$AT$35</definedName>
    <definedName name="_GeneralSection3" localSheetId="2">Design!$A$47:$AT$47</definedName>
    <definedName name="_GeneralSection4" localSheetId="2">Design!$A$61:$AT$61</definedName>
    <definedName name="_GeneralSection5" localSheetId="2">Design!$A$600</definedName>
    <definedName name="_ImageSection" localSheetId="2">Design!$A$89:$AT$105</definedName>
    <definedName name="_ImageSectionHeadline" localSheetId="2">Design!$A$87</definedName>
    <definedName name="_MainSection" localSheetId="2">Design!$A$5:$AT$33</definedName>
    <definedName name="_OperationSection" localSheetId="2">Design!$A$55:$AT$59</definedName>
    <definedName name="_OperationSectionHeadline" localSheetId="2">Design!$A$49:$AT$54</definedName>
    <definedName name="_SetupSection" localSheetId="2">Design!$A$65:$AT$83</definedName>
    <definedName name="_SetupSectionHeadline" localSheetId="2">Design!$A$63:$AT$64</definedName>
    <definedName name="_ToolSection" localSheetId="2">Design!$A$37:$AT$45</definedName>
    <definedName name="_ToolSectionHeadline" localSheetId="2">Design!$A$618</definedName>
    <definedName name="_x00001" localSheetId="2">Design!$A$1:$AT$34</definedName>
    <definedName name="_x00002" localSheetId="2">Design!$A$1</definedName>
    <definedName name="_x00003" localSheetId="2">Design!$A$1</definedName>
    <definedName name="_x00004" localSheetId="2">Design!$A$37:$AT$45</definedName>
    <definedName name="_x00005" localSheetId="2">Design!$A$1</definedName>
    <definedName name="_x00006" localSheetId="2">Design!$A$1</definedName>
    <definedName name="_x00007" localSheetId="2">Design!$A$55:$AT$59</definedName>
    <definedName name="_x00008" localSheetId="2">Design!$A$49:$AT$54</definedName>
    <definedName name="_x00009" localSheetId="2">Design!$A$1</definedName>
    <definedName name="_x00010" localSheetId="2">Design!$A$65:$W$83</definedName>
    <definedName name="_x00011" localSheetId="2">Design!$A$63</definedName>
    <definedName name="_x00012" localSheetId="2">Design!$A$1</definedName>
    <definedName name="_x00013" localSheetId="2">Design!$A$89:$AT$105</definedName>
    <definedName name="_x00014" localSheetId="2">Design!$A$87</definedName>
    <definedName name="_x00015" localSheetId="2">Design!$A$1</definedName>
    <definedName name="_x00016" localSheetId="2">Design!$X$65:$AT$83</definedName>
    <definedName name="_x00017" localSheetId="2">Design!$A$63</definedName>
    <definedName name="_x00018" localSheetId="2">Design!$A$1</definedName>
    <definedName name="_x00019" localSheetId="2">Design!$A$63</definedName>
    <definedName name="_x00020" localSheetId="2">Design!$A$1</definedName>
    <definedName name="_x00021" localSheetId="2">Design!$A$1</definedName>
    <definedName name="Index">1</definedName>
    <definedName name="IndexOfGrandparent">1</definedName>
    <definedName name="IndexOfParent">1</definedName>
    <definedName name="mo_Count">_xll.TS_GetCount("/SourceData/MachineOptions/MachineOption")</definedName>
    <definedName name="mo_GppName">_xll.TS_GetVal("mo_GppName",mo_Index)</definedName>
    <definedName name="mo_Index">1</definedName>
    <definedName name="mo_Name">_xll.TS_GetVal("mo_Name",mo_Index)</definedName>
    <definedName name="mo_Type">_xll.TS_GetVal("mo_Type",mo_Index)</definedName>
    <definedName name="mo_Value">_xll.TS_GetVal("mo_Value",mo_Index)</definedName>
    <definedName name="oper_CAMTreeIndex">_xll.TS_GetVal("oper_CAMTreeIndex",oper_Index)</definedName>
    <definedName name="oper_CAMTreeIndex_Label">_xll.TS_GetVal("oper_CAMTreeIndex_Label",oper_Index)</definedName>
    <definedName name="oper_CheckBetweenHoles">_xll.TS_GetVal("oper_CheckBetweenHoles",oper_Index)</definedName>
    <definedName name="oper_CheckBetweenHoles_Label">_xll.TS_GetVal("oper_CheckBetweenHoles_Label",oper_Index)</definedName>
    <definedName name="oper_ClearenceLevel">_xll.TS_GetVal("oper_ClearenceLevel",oper_Index)</definedName>
    <definedName name="oper_ClearenceLevel_Label">_xll.TS_GetVal("oper_ClearenceLevel_Label",oper_Index)</definedName>
    <definedName name="oper_Compensation">_xll.TS_GetVal("oper_Compensation",oper_Index)</definedName>
    <definedName name="oper_Compensation_Label">_xll.TS_GetVal("oper_Compensation_Label",oper_Index)</definedName>
    <definedName name="oper_Count">_xll.TS_GetCount("/SourceData/Operations/Operation")</definedName>
    <definedName name="oper_Description">_xll.TS_GetVal("oper_Description",oper_Index)</definedName>
    <definedName name="oper_Description_Label">_xll.TS_GetVal("oper_Description_Label",oper_Index)</definedName>
    <definedName name="oper_DownStep">_xll.TS_GetVal("oper_DownStep",oper_Index)</definedName>
    <definedName name="oper_DownStep_Label">_xll.TS_GetVal("oper_DownStep_Label",oper_Index)</definedName>
    <definedName name="oper_DownStepFinish">_xll.TS_GetVal("oper_DownStepFinish",oper_Index)</definedName>
    <definedName name="oper_DownStepFinish_Label">_xll.TS_GetVal("oper_DownStepFinish_Label",oper_Index)</definedName>
    <definedName name="oper_FeedBetweenHoles">_xll.TS_GetVal("oper_FeedBetweenHoles",oper_Index)</definedName>
    <definedName name="oper_FeedBetweenHoles_Label">_xll.TS_GetVal("oper_FeedBetweenHoles_Label",oper_Index)</definedName>
    <definedName name="oper_FeedFinishXY">_xll.TS_GetVal("oper_FeedFinishXY",oper_Index)</definedName>
    <definedName name="oper_FeedFinishXY_Label">_xll.TS_GetVal("oper_FeedFinishXY_Label",oper_Index)</definedName>
    <definedName name="oper_FeedFloor">_xll.TS_GetVal("oper_FeedFloor",oper_Index)</definedName>
    <definedName name="oper_FeedFloor_Label">_xll.TS_GetVal("oper_FeedFloor_Label",oper_Index)</definedName>
    <definedName name="oper_FeedLeadInPercent">_xll.TS_GetVal("oper_FeedLeadInPercent",oper_Index)</definedName>
    <definedName name="oper_FeedLeadInPercent_Label">_xll.TS_GetVal("oper_FeedLeadInPercent_Label",oper_Index)</definedName>
    <definedName name="oper_FeedLeadOutPercent">_xll.TS_GetVal("oper_FeedLeadOutPercent",oper_Index)</definedName>
    <definedName name="oper_FeedLeadOutPercent_Label">_xll.TS_GetVal("oper_FeedLeadOutPercent_Label",oper_Index)</definedName>
    <definedName name="oper_FeedLinkPercent">_xll.TS_GetVal("oper_FeedLinkPercent",oper_Index)</definedName>
    <definedName name="oper_FeedLinkPercent_Label">_xll.TS_GetVal("oper_FeedLinkPercent_Label",oper_Index)</definedName>
    <definedName name="oper_FeedRetract">_xll.TS_GetVal("oper_FeedRetract",oper_Index)</definedName>
    <definedName name="oper_FeedRetract_Label">_xll.TS_GetVal("oper_FeedRetract_Label",oper_Index)</definedName>
    <definedName name="oper_FeedXY">_xll.TS_GetVal("oper_FeedXY",oper_Index)</definedName>
    <definedName name="oper_FeedXY_Label">_xll.TS_GetVal("oper_FeedXY_Label",oper_Index)</definedName>
    <definedName name="oper_FeedZ">_xll.TS_GetVal("oper_FeedZ",oper_Index)</definedName>
    <definedName name="oper_FeedZ_Label">_xll.TS_GetVal("oper_FeedZ_Label",oper_Index)</definedName>
    <definedName name="oper_FixtureId">_xll.TS_GetVal("oper_FixtureId",oper_Index)</definedName>
    <definedName name="oper_FixtureId_Label">_xll.TS_GetVal("oper_FixtureId_Label",oper_Index)</definedName>
    <definedName name="oper_FixtureName">_xll.TS_GetVal("oper_FixtureName",oper_Index)</definedName>
    <definedName name="oper_FixtureName_Label">_xll.TS_GetVal("oper_FixtureName_Label",oper_Index)</definedName>
    <definedName name="oper_GeomName">_xll.TS_GetVal("oper_GeomName",oper_Index)</definedName>
    <definedName name="oper_GeomName_Label">_xll.TS_GetVal("oper_GeomName_Label",oper_Index)</definedName>
    <definedName name="oper_HomeNumber">_xll.TS_GetVal("oper_HomeNumber",oper_Index)</definedName>
    <definedName name="oper_HomeNumber_Label">_xll.TS_GetVal("oper_HomeNumber_Label",oper_Index)</definedName>
    <definedName name="oper_HSMMinToolLength">_xll.TS_GetVal("oper_HSMMinToolLength",oper_Index)</definedName>
    <definedName name="oper_HSMMinToolLength_Label">_xll.TS_GetVal("oper_HSMMinToolLength_Label",oper_Index)</definedName>
    <definedName name="oper_ID">_xll.TS_GetVal("oper_ID",oper_Index)</definedName>
    <definedName name="oper_ID_Label">_xll.TS_GetVal("oper_ID_Label",oper_Index)</definedName>
    <definedName name="oper_Image">_xll.TS_GetVal("oper_Image",oper_Index)</definedName>
    <definedName name="oper_Image_Label">_xll.TS_GetVal("oper_Image_Label",oper_Index)</definedName>
    <definedName name="oper_Index">1</definedName>
    <definedName name="oper_MaxOffset">_xll.TS_GetVal("oper_MaxOffset",oper_Index)</definedName>
    <definedName name="oper_MaxOffset_Label">_xll.TS_GetVal("oper_MaxOffset_Label",oper_Index)</definedName>
    <definedName name="oper_MinOffset">_xll.TS_GetVal("oper_MinOffset",oper_Index)</definedName>
    <definedName name="oper_MinOffset_Label">_xll.TS_GetVal("oper_MinOffset_Label",oper_Index)</definedName>
    <definedName name="oper_MotionLimitsMax_X">_xll.TS_GetVal("oper_MotionLimitsMax_X",oper_Index)</definedName>
    <definedName name="oper_MotionLimitsMax_Y">_xll.TS_GetVal("oper_MotionLimitsMax_Y",oper_Index)</definedName>
    <definedName name="oper_MotionLimitsMax_Z">_xll.TS_GetVal("oper_MotionLimitsMax_Z",oper_Index)</definedName>
    <definedName name="oper_MotionLimitsMin_X">_xll.TS_GetVal("oper_MotionLimitsMin_X",oper_Index)</definedName>
    <definedName name="oper_MotionLimitsMin_Y">_xll.TS_GetVal("oper_MotionLimitsMin_Y",oper_Index)</definedName>
    <definedName name="oper_MotionLimitsMin_Z">_xll.TS_GetVal("oper_MotionLimitsMin_Z",oper_Index)</definedName>
    <definedName name="oper_Name">_xll.TS_GetVal("oper_Name",oper_Index)</definedName>
    <definedName name="oper_Name_Label">_xll.TS_GetVal("oper_Name_Label",oper_Index)</definedName>
    <definedName name="oper_OffsetFloor">_xll.TS_GetVal("oper_OffsetFloor",oper_Index)</definedName>
    <definedName name="oper_OffsetFloor_Label">_xll.TS_GetVal("oper_OffsetFloor_Label",oper_Index)</definedName>
    <definedName name="oper_OffsetWall">_xll.TS_GetVal("oper_OffsetWall",oper_Index)</definedName>
    <definedName name="oper_OffsetWall_Label">_xll.TS_GetVal("oper_OffsetWall_Label",oper_Index)</definedName>
    <definedName name="oper_OperationSplit">_xll.TS_GetVal("oper_OperationSplit",oper_Index)</definedName>
    <definedName name="oper_OriginPositionImage">_xll.TS_GetVal("oper_OriginPositionImage",oper_Index)</definedName>
    <definedName name="oper_OriginPositionImage_Label">_xll.TS_GetVal("oper_OriginPositionImage_Label",oper_Index)</definedName>
    <definedName name="oper_Par1">_xll.TS_GetVal("oper_Par1",oper_Index)</definedName>
    <definedName name="oper_Par1_Label">_xll.TS_GetVal("oper_Par1_Label",oper_Index)</definedName>
    <definedName name="oper_Par2">_xll.TS_GetVal("oper_Par2",oper_Index)</definedName>
    <definedName name="oper_Par2_Label">_xll.TS_GetVal("oper_Par2_Label",oper_Index)</definedName>
    <definedName name="oper_Par3">_xll.TS_GetVal("oper_Par3",oper_Index)</definedName>
    <definedName name="oper_Par3_Label">_xll.TS_GetVal("oper_Par3_Label",oper_Index)</definedName>
    <definedName name="oper_Par4">_xll.TS_GetVal("oper_Par4",oper_Index)</definedName>
    <definedName name="oper_Par4_Label">_xll.TS_GetVal("oper_Par4_Label",oper_Index)</definedName>
    <definedName name="oper_Par5">_xll.TS_GetVal("oper_Par5",oper_Index)</definedName>
    <definedName name="oper_Par5_Label">_xll.TS_GetVal("oper_Par5_Label",oper_Index)</definedName>
    <definedName name="oper_Par6">_xll.TS_GetVal("oper_Par6",oper_Index)</definedName>
    <definedName name="oper_Par6_Label">_xll.TS_GetVal("oper_Par6_Label",oper_Index)</definedName>
    <definedName name="oper_Par7">_xll.TS_GetVal("oper_Par7",oper_Index)</definedName>
    <definedName name="oper_Par7_Label">_xll.TS_GetVal("oper_Par7_Label",oper_Index)</definedName>
    <definedName name="oper_Par8">_xll.TS_GetVal("oper_Par8",oper_Index)</definedName>
    <definedName name="oper_Par8_Label">_xll.TS_GetVal("oper_Par8_Label",oper_Index)</definedName>
    <definedName name="oper_Par9">_xll.TS_GetVal("oper_Par9",oper_Index)</definedName>
    <definedName name="oper_Par9_Label">_xll.TS_GetVal("oper_Par9_Label",oper_Index)</definedName>
    <definedName name="oper_ParametersCount">_xll.TS_GetVal("oper_ParametersCount",oper_Index)</definedName>
    <definedName name="oper_PassesTolerance">_xll.TS_GetVal("oper_PassesTolerance",oper_Index)</definedName>
    <definedName name="oper_PassesTolerance_Label">_xll.TS_GetVal("oper_PassesTolerance_Label",oper_Index)</definedName>
    <definedName name="oper_ProbeActionType">_xll.TS_GetVal("oper_ProbeActionType",oper_Index)</definedName>
    <definedName name="oper_ProbeActionType_Label">_xll.TS_GetVal("oper_ProbeActionType_Label",oper_Index)</definedName>
    <definedName name="oper_ProbeCheckGouge">_xll.TS_GetVal("oper_ProbeCheckGouge",oper_Index)</definedName>
    <definedName name="oper_ProbeCheckGouge_Label">_xll.TS_GetVal("oper_ProbeCheckGouge_Label",oper_Index)</definedName>
    <definedName name="oper_ProbeClearnceLevelDelta">_xll.TS_GetVal("oper_ProbeClearnceLevelDelta",oper_Index)</definedName>
    <definedName name="oper_ProbeClearnceLevelDelta_Label">_xll.TS_GetVal("oper_ProbeClearnceLevelDelta_Label",oper_Index)</definedName>
    <definedName name="oper_ProbeCycle">_xll.TS_GetVal("oper_ProbeCycle",oper_Index)</definedName>
    <definedName name="oper_ProbeCycle_Label">_xll.TS_GetVal("oper_ProbeCycle_Label",oper_Index)</definedName>
    <definedName name="oper_ProbeDiameter">_xll.TS_GetVal("oper_ProbeDiameter",oper_Index)</definedName>
    <definedName name="oper_ProbeDiameter_Label">_xll.TS_GetVal("oper_ProbeDiameter_Label",oper_Index)</definedName>
    <definedName name="oper_ProbePositionFeed">_xll.TS_GetVal("oper_ProbePositionFeed",oper_Index)</definedName>
    <definedName name="oper_ProbePositionFeed_Label">_xll.TS_GetVal("oper_ProbePositionFeed_Label",oper_Index)</definedName>
    <definedName name="oper_ProbeStartLevel">_xll.TS_GetVal("oper_ProbeStartLevel",oper_Index)</definedName>
    <definedName name="oper_ProbeStartLevel_Label">_xll.TS_GetVal("oper_ProbeStartLevel_Label",oper_Index)</definedName>
    <definedName name="oper_ProbeStartLevelDelta">_xll.TS_GetVal("oper_ProbeStartLevelDelta",oper_Index)</definedName>
    <definedName name="oper_ProbeStartLevelDelta_Label">_xll.TS_GetVal("oper_ProbeStartLevelDelta_Label",oper_Index)</definedName>
    <definedName name="oper_ProbeTolerance">_xll.TS_GetVal("oper_ProbeTolerance",oper_Index)</definedName>
    <definedName name="oper_ProbeTolerance_Label">_xll.TS_GetVal("oper_ProbeTolerance_Label",oper_Index)</definedName>
    <definedName name="oper_ProbeToolLengthOffset">_xll.TS_GetVal("oper_ProbeToolLengthOffset",oper_Index)</definedName>
    <definedName name="oper_ProbeToolLengthOffset_Label">_xll.TS_GetVal("oper_ProbeToolLengthOffset_Label",oper_Index)</definedName>
    <definedName name="oper_ProbeTotalClearnceLevel">_xll.TS_GetVal("oper_ProbeTotalClearnceLevel",oper_Index)</definedName>
    <definedName name="oper_ProbeTotalClearnceLevel_Label">_xll.TS_GetVal("oper_ProbeTotalClearnceLevel_Label",oper_Index)</definedName>
    <definedName name="oper_ProbeTotalStartLevel">_xll.TS_GetVal("oper_ProbeTotalStartLevel",oper_Index)</definedName>
    <definedName name="oper_ProbeTotalStartLevel_Label">_xll.TS_GetVal("oper_ProbeTotalStartLevel_Label",oper_Index)</definedName>
    <definedName name="oper_SafetyDistance">_xll.TS_GetVal("oper_SafetyDistance",oper_Index)</definedName>
    <definedName name="oper_SafetyDistance_Label">_xll.TS_GetVal("oper_SafetyDistance_Label",oper_Index)</definedName>
    <definedName name="oper_SetupIDx">_xll.TS_GetVal("oper_SetupIDx",oper_Index)</definedName>
    <definedName name="oper_SetupIDx_Label">_xll.TS_GetVal("oper_SetupIDx_Label",oper_Index)</definedName>
    <definedName name="oper_SetupIndex">_xll.TS_GetVal("oper_SetupIndex",oper_Index)</definedName>
    <definedName name="oper_SetupName">_xll.TS_GetVal("oper_SetupName",oper_Index)</definedName>
    <definedName name="oper_SetupName_Label">_xll.TS_GetVal("oper_SetupName_Label",oper_Index)</definedName>
    <definedName name="oper_SideStep">_xll.TS_GetVal("oper_SideStep",oper_Index)</definedName>
    <definedName name="oper_SideStep_Label">_xll.TS_GetVal("oper_SideStep_Label",oper_Index)</definedName>
    <definedName name="oper_SpinDirection">_xll.TS_GetVal("oper_SpinDirection",oper_Index)</definedName>
    <definedName name="oper_SpinDirection_Label">_xll.TS_GetVal("oper_SpinDirection_Label",oper_Index)</definedName>
    <definedName name="oper_SpinFinish">_xll.TS_GetVal("oper_SpinFinish",oper_Index)</definedName>
    <definedName name="oper_SpinFinish_Label">_xll.TS_GetVal("oper_SpinFinish_Label",oper_Index)</definedName>
    <definedName name="oper_SpinFinishGearID">_xll.TS_GetVal("oper_SpinFinishGearID",oper_Index)</definedName>
    <definedName name="oper_SpinFinishGearID_Label">_xll.TS_GetVal("oper_SpinFinishGearID_Label",oper_Index)</definedName>
    <definedName name="oper_SpinFinishType">_xll.TS_GetVal("oper_SpinFinishType",oper_Index)</definedName>
    <definedName name="oper_SpinFinishType_Label">_xll.TS_GetVal("oper_SpinFinishType_Label",oper_Index)</definedName>
    <definedName name="oper_SpinRate">_xll.TS_GetVal("oper_SpinRate",oper_Index)</definedName>
    <definedName name="oper_SpinRate_Label">_xll.TS_GetVal("oper_SpinRate_Label",oper_Index)</definedName>
    <definedName name="oper_SpinRateGearID">_xll.TS_GetVal("oper_SpinRateGearID",oper_Index)</definedName>
    <definedName name="oper_SpinRateGearID_Label">_xll.TS_GetVal("oper_SpinRateGearID_Label",oper_Index)</definedName>
    <definedName name="oper_SpinRateType">_xll.TS_GetVal("oper_SpinRateType",oper_Index)</definedName>
    <definedName name="oper_SpinRateType_Label">_xll.TS_GetVal("oper_SpinRateType_Label",oper_Index)</definedName>
    <definedName name="oper_StepOver">_xll.TS_GetVal("oper_StepOver",oper_Index)</definedName>
    <definedName name="oper_StepOver_Label">_xll.TS_GetVal("oper_StepOver_Label",oper_Index)</definedName>
    <definedName name="oper_SubmachineID">_xll.TS_GetVal("oper_SubmachineID",oper_Index)</definedName>
    <definedName name="oper_SubmachineName">_xll.TS_GetVal("oper_SubmachineName",oper_Index)</definedName>
    <definedName name="oper_TFeedFinish">_xll.TS_GetVal("oper_TFeedFinish",oper_Index)</definedName>
    <definedName name="oper_TFeedFinish_Label">_xll.TS_GetVal("oper_TFeedFinish_Label",oper_Index)</definedName>
    <definedName name="oper_TFeedNormal">_xll.TS_GetVal("oper_TFeedNormal",oper_Index)</definedName>
    <definedName name="oper_TFeedNormal_Label">_xll.TS_GetVal("oper_TFeedNormal_Label",oper_Index)</definedName>
    <definedName name="oper_TFeedType">_xll.TS_GetVal("oper_TFeedType",oper_Index)</definedName>
    <definedName name="oper_TFeedType_Label">_xll.TS_GetVal("oper_TFeedType_Label",oper_Index)</definedName>
    <definedName name="oper_TFeedXMinus">_xll.TS_GetVal("oper_TFeedXMinus",oper_Index)</definedName>
    <definedName name="oper_TFeedXMinus_Label">_xll.TS_GetVal("oper_TFeedXMinus_Label",oper_Index)</definedName>
    <definedName name="oper_TFeedXPlus">_xll.TS_GetVal("oper_TFeedXPlus",oper_Index)</definedName>
    <definedName name="oper_TFeedXPlus_Label">_xll.TS_GetVal("oper_TFeedXPlus_Label",oper_Index)</definedName>
    <definedName name="oper_TFeedZ">_xll.TS_GetVal("oper_TFeedZ",oper_Index)</definedName>
    <definedName name="oper_TFeedZ_Label">_xll.TS_GetVal("oper_TFeedZ_Label",oper_Index)</definedName>
    <definedName name="oper_Time">_xll.TS_GetVal("oper_Time",oper_Index)</definedName>
    <definedName name="oper_Time_Label">_xll.TS_GetVal("oper_Time_Label",oper_Index)</definedName>
    <definedName name="oper_TimeSec">_xll.TS_GetVal("oper_TimeSec",oper_Index)</definedName>
    <definedName name="oper_ToolCoolant">_xll.TS_GetVal("oper_ToolCoolant",oper_Index)</definedName>
    <definedName name="oper_ToolCoolant_Label">_xll.TS_GetVal("oper_ToolCoolant_Label",oper_Index)</definedName>
    <definedName name="oper_ToolD">_xll.TS_GetVal("oper_ToolD",oper_Index)</definedName>
    <definedName name="oper_ToolD_Label">_xll.TS_GetVal("oper_ToolD_Label",oper_Index)</definedName>
    <definedName name="oper_ToolDescription">_xll.TS_GetVal("oper_ToolDescription",oper_Index)</definedName>
    <definedName name="oper_ToolDescription_Label">_xll.TS_GetVal("oper_ToolDescription_Label",oper_Index)</definedName>
    <definedName name="oper_ToolFeed1">_xll.TS_GetVal("oper_ToolFeed1",oper_Index)</definedName>
    <definedName name="oper_ToolFeed1_Label">_xll.TS_GetVal("oper_ToolFeed1_Label",oper_Index)</definedName>
    <definedName name="oper_ToolFeed2">_xll.TS_GetVal("oper_ToolFeed2",oper_Index)</definedName>
    <definedName name="oper_ToolFeed2_Label">_xll.TS_GetVal("oper_ToolFeed2_Label",oper_Index)</definedName>
    <definedName name="oper_ToolFeed3">_xll.TS_GetVal("oper_ToolFeed3",oper_Index)</definedName>
    <definedName name="oper_ToolFeed3_Label">_xll.TS_GetVal("oper_ToolFeed3_Label",oper_Index)</definedName>
    <definedName name="oper_ToolFeedLinkDown">_xll.TS_GetVal("oper_ToolFeedLinkDown",oper_Index)</definedName>
    <definedName name="oper_ToolFeedLinkDown_Label">_xll.TS_GetVal("oper_ToolFeedLinkDown_Label",oper_Index)</definedName>
    <definedName name="oper_ToolFeedLinkUp">_xll.TS_GetVal("oper_ToolFeedLinkUp",oper_Index)</definedName>
    <definedName name="oper_ToolFeedLinkUp_Label">_xll.TS_GetVal("oper_ToolFeedLinkUp_Label",oper_Index)</definedName>
    <definedName name="oper_ToolH">_xll.TS_GetVal("oper_ToolH",oper_Index)</definedName>
    <definedName name="oper_ToolH_Label">_xll.TS_GetVal("oper_ToolH_Label",oper_Index)</definedName>
    <definedName name="oper_ToolIDNumber">_xll.TS_GetVal("oper_ToolIDNumber",oper_Index)</definedName>
    <definedName name="oper_ToolIDNumber_Label">_xll.TS_GetVal("oper_ToolIDNumber_Label",oper_Index)</definedName>
    <definedName name="oper_ToolIndex">_xll.TS_GetVal("oper_ToolIndex",oper_Index)</definedName>
    <definedName name="oper_ToolInternalID">_xll.TS_GetVal("oper_ToolInternalID",oper_Index)</definedName>
    <definedName name="oper_ToolNumber">_xll.TS_GetVal("oper_ToolNumber",oper_Index)</definedName>
    <definedName name="oper_ToolNumber_Label">_xll.TS_GetVal("oper_ToolNumber_Label",oper_Index)</definedName>
    <definedName name="oper_ToolNumberTxx">_xll.TS_GetVal("oper_ToolNumberTxx",oper_Index)</definedName>
    <definedName name="oper_ToolPar1">_xll.TS_GetVal("oper_ToolPar1",oper_Index)</definedName>
    <definedName name="oper_ToolPar1_Label">_xll.TS_GetVal("oper_ToolPar1_Label",oper_Index)</definedName>
    <definedName name="oper_ToolPar2">_xll.TS_GetVal("oper_ToolPar2",oper_Index)</definedName>
    <definedName name="oper_ToolPar2_Label">_xll.TS_GetVal("oper_ToolPar2_Label",oper_Index)</definedName>
    <definedName name="oper_ToolSecondLenOffset">_xll.TS_GetVal("oper_ToolSecondLenOffset",oper_Index)</definedName>
    <definedName name="oper_ToolSecondLenOffset_Label">_xll.TS_GetVal("oper_ToolSecondLenOffset_Label",oper_Index)</definedName>
    <definedName name="oper_ToolSpin1">_xll.TS_GetVal("oper_ToolSpin1",oper_Index)</definedName>
    <definedName name="oper_ToolSpin1_Label">_xll.TS_GetVal("oper_ToolSpin1_Label",oper_Index)</definedName>
    <definedName name="oper_ToolSpin2">_xll.TS_GetVal("oper_ToolSpin2",oper_Index)</definedName>
    <definedName name="oper_ToolSpin2_Label">_xll.TS_GetVal("oper_ToolSpin2_Label",oper_Index)</definedName>
    <definedName name="oper_ToolType">_xll.TS_GetVal("oper_ToolType",oper_Index)</definedName>
    <definedName name="oper_ToolType_Label">_xll.TS_GetVal("oper_ToolType_Label",oper_Index)</definedName>
    <definedName name="oper_TotalPathLength">_xll.TS_GetVal("oper_TotalPathLength",oper_Index)</definedName>
    <definedName name="oper_TotalPathLength_Label">_xll.TS_GetVal("oper_TotalPathLength_Label",oper_Index)</definedName>
    <definedName name="oper_TransType">_xll.TS_GetVal("oper_TransType",oper_Index)</definedName>
    <definedName name="oper_TransType_Label">_xll.TS_GetVal("oper_TransType_Label",oper_Index)</definedName>
    <definedName name="oper_TReferenceDiameter">_xll.TS_GetVal("oper_TReferenceDiameter",oper_Index)</definedName>
    <definedName name="oper_TReferenceDiameter_Label">_xll.TS_GetVal("oper_TReferenceDiameter_Label",oper_Index)</definedName>
    <definedName name="oper_TSpinAutoGear">_xll.TS_GetVal("oper_TSpinAutoGear",oper_Index)</definedName>
    <definedName name="oper_TSpinAutoGear_Label">_xll.TS_GetVal("oper_TSpinAutoGear_Label",oper_Index)</definedName>
    <definedName name="oper_TSpinDirOrXOutput">_xll.TS_GetVal("oper_TSpinDirOrXOutput",oper_Index)</definedName>
    <definedName name="oper_TSpinDirOrXOutput_Label">_xll.TS_GetVal("oper_TSpinDirOrXOutput_Label",oper_Index)</definedName>
    <definedName name="oper_TSpinFinishGearID">_xll.TS_GetVal("oper_TSpinFinishGearID",oper_Index)</definedName>
    <definedName name="oper_TSpinFinishGearID_Label">_xll.TS_GetVal("oper_TSpinFinishGearID_Label",oper_Index)</definedName>
    <definedName name="oper_TSpinFinishType">_xll.TS_GetVal("oper_TSpinFinishType",oper_Index)</definedName>
    <definedName name="oper_TSpinFinishType_Label">_xll.TS_GetVal("oper_TSpinFinishType_Label",oper_Index)</definedName>
    <definedName name="oper_TSpinFinishUnit">_xll.TS_GetVal("oper_TSpinFinishUnit",oper_Index)</definedName>
    <definedName name="oper_TSpinFinishUnit_Label">_xll.TS_GetVal("oper_TSpinFinishUnit_Label",oper_Index)</definedName>
    <definedName name="oper_TSpinMinRPM">_xll.TS_GetVal("oper_TSpinMinRPM",oper_Index)</definedName>
    <definedName name="oper_TSpinMinRPM_Label">_xll.TS_GetVal("oper_TSpinMinRPM_Label",oper_Index)</definedName>
    <definedName name="oper_TSpinRate">_xll.TS_GetVal("oper_TSpinRate",oper_Index)</definedName>
    <definedName name="oper_TSpinRate_Label">_xll.TS_GetVal("oper_TSpinRate_Label",oper_Index)</definedName>
    <definedName name="oper_TSpinRateGearID">_xll.TS_GetVal("oper_TSpinRateGearID",oper_Index)</definedName>
    <definedName name="oper_TSpinRateGearID_Label">_xll.TS_GetVal("oper_TSpinRateGearID_Label",oper_Index)</definedName>
    <definedName name="oper_TSpinRateType">_xll.TS_GetVal("oper_TSpinRateType",oper_Index)</definedName>
    <definedName name="oper_TSpinRateType_Label">_xll.TS_GetVal("oper_TSpinRateType_Label",oper_Index)</definedName>
    <definedName name="oper_TSpinRateUnit">_xll.TS_GetVal("oper_TSpinRateUnit",oper_Index)</definedName>
    <definedName name="oper_TSpinRateUnit_Label">_xll.TS_GetVal("oper_TSpinRateUnit_Label",oper_Index)</definedName>
    <definedName name="oper_TStayInGearLimits">_xll.TS_GetVal("oper_TStayInGearLimits",oper_Index)</definedName>
    <definedName name="oper_TStayInGearLimits_Label">_xll.TS_GetVal("oper_TStayInGearLimits_Label",oper_Index)</definedName>
    <definedName name="oper_Type">_xll.TS_GetVal("oper_Type",oper_Index)</definedName>
    <definedName name="oper_Type_Label">_xll.TS_GetVal("oper_Type_Label",oper_Index)</definedName>
    <definedName name="oper_TypeTag">_xll.TS_GetVal("oper_TypeTag",oper_Index)</definedName>
    <definedName name="oper_TypeTag_Label">_xll.TS_GetVal("oper_TypeTag_Label",oper_Index)</definedName>
    <definedName name="oper_UpperLevel">_xll.TS_GetVal("oper_UpperLevel",oper_Index)</definedName>
    <definedName name="oper_UpperLevel_Label">_xll.TS_GetVal("oper_UpperLevel_Label",oper_Index)</definedName>
    <definedName name="opmisc_Count">_xll.TS_GetCount("/SourceData/Operations/Operation[px]/OperationMiscPar",oper_Index)</definedName>
    <definedName name="opmisc_Description">_xll.TS_GetVal("opmisc_Description",opmisc_Index,oper_Index)</definedName>
    <definedName name="opmisc_GppName">_xll.TS_GetVal("opmisc_GppName",opmisc_Index,oper_Index)</definedName>
    <definedName name="opmisc_Index">1</definedName>
    <definedName name="opmisc_Name">_xll.TS_GetVal("opmisc_Name",opmisc_Index,oper_Index)</definedName>
    <definedName name="opmisc_Type">_xll.TS_GetVal("opmisc_Type",opmisc_Index,oper_Index)</definedName>
    <definedName name="opmisc_Value">_xll.TS_GetVal("opmisc_Value",opmisc_Index,oper_Index)</definedName>
    <definedName name="picture_Count">_xll.TS_GetCount("/SourceData/Pictures/Picture")</definedName>
    <definedName name="picture_Index" comment="not commented yet">1</definedName>
    <definedName name="picture_Name">_xll.TS_GetVal("picture_Name",picture_Index)</definedName>
    <definedName name="picture_NameNoExt">_xll.TS_GetVal("picture_NameNoExt",picture_Index)</definedName>
    <definedName name="_xlnm.Print_Titles" localSheetId="2">Design!$1:$4</definedName>
    <definedName name="_xlnm.Print_Titles" localSheetId="0">ResultD!$1:$4</definedName>
    <definedName name="sc_CAMPartSetupHeader">_xll.TS_GetVal("sc_CAMPartSetupHeader",sc_Index)</definedName>
    <definedName name="sc_Center" comment="Label of &quot;Center&quot;">_xll.TS_GetVal("sc_Center",sc_Index)</definedName>
    <definedName name="sc_CheckImageToolParameters" comment="Defines if the &quot;Image/Tool parameters&quot; option was checked or not">_xll.TS_GetVal("sc_CheckImageToolParameters",sc_Index)</definedName>
    <definedName name="sc_CheckImageToolPreview" comment="Defines if the &quot;Image/Tool Preview&quot; option was checked or not">_xll.TS_GetVal("sc_CheckImageToolPreview",sc_Index)</definedName>
    <definedName name="sc_CheckMillA" comment="Defines if the &quot;Milling/A&quot; option was checked or not">_xll.TS_GetVal("sc_CheckMillA",sc_Index)</definedName>
    <definedName name="sc_CheckMillAD" comment="Defines if the &quot;Milling/AD&quot; option was checked or not">_xll.TS_GetVal("sc_CheckMillAD",sc_Index)</definedName>
    <definedName name="sc_CheckMillCD" comment="Defines if the &quot;Milling/CD&quot; option was checked or not">_xll.TS_GetVal("sc_CheckMillCD",sc_Index)</definedName>
    <definedName name="sc_CheckMillCHL" comment="Defines if the &quot;Milling/CHL&quot; option was checked or not">_xll.TS_GetVal("sc_CheckMillCHL",sc_Index)</definedName>
    <definedName name="sc_CheckMillCL" comment="Defines if the &quot;Milling/CL&quot; option was checked or not">_xll.TS_GetVal("sc_CheckMillCL",sc_Index)</definedName>
    <definedName name="sc_CheckMillConeL" comment="Defines if the &quot;Milling/ConeL&quot; option was checked or not">_xll.TS_GetVal("sc_CheckMillConeL",sc_Index)</definedName>
    <definedName name="sc_CheckMillD" comment="Defines if the &quot;Milling/D&quot; option was checked or not">_xll.TS_GetVal("sc_CheckMillD",sc_Index)</definedName>
    <definedName name="sc_CheckMillFlutes" comment="Defines if the &quot;Milling/Flutes&quot; option was checked or not">_xll.TS_GetVal("sc_CheckMillFlutes",sc_Index)</definedName>
    <definedName name="sc_CheckMillH" comment="Defines if the &quot;Milling/H&quot; option was checked or not">_xll.TS_GetVal("sc_CheckMillH",sc_Index)</definedName>
    <definedName name="sc_CheckMillNTeeth" comment="Defines if the &quot;Milling/teeth#&quot; option was checked or not">_xll.TS_GetVal("sc_CheckMillNTeeth",sc_Index)</definedName>
    <definedName name="sc_CheckMillOHL" comment="Defines if the &quot;Milling/OHL&quot; option was checked or not">_xll.TS_GetVal("sc_CheckMillOHL",sc_Index)</definedName>
    <definedName name="sc_CheckMillPitch" comment="Defines if the &quot;Milling/Pitch&quot; option was checked or not">_xll.TS_GetVal("sc_CheckMillPitch",sc_Index)</definedName>
    <definedName name="sc_CheckMillR" comment="Defines if the &quot;Milling/R&quot; option was checked or not">_xll.TS_GetVal("sc_CheckMillR",sc_Index)</definedName>
    <definedName name="sc_CheckMillRough" comment="Defines if the &quot;Milling/Rough&quot; option was checked or not">_xll.TS_GetVal("sc_CheckMillRough",sc_Index)</definedName>
    <definedName name="sc_CheckMillSA" comment="Defines if the &quot;Milling/SA&quot; option was checked or not">_xll.TS_GetVal("sc_CheckMillSA",sc_Index)</definedName>
    <definedName name="sc_CheckMillSL" comment="Defines if the &quot;Milling/SL&quot; option was checked or not">_xll.TS_GetVal("sc_CheckMillSL",sc_Index)</definedName>
    <definedName name="sc_CheckMillStandart" comment="Defines if the &quot;Milling/Standard&quot; option was checked or not">_xll.TS_GetVal("sc_CheckMillStandart",sc_Index)</definedName>
    <definedName name="sc_CheckMillTD" comment="Defines if the &quot;Milling/TD&quot; option was checked or not">_xll.TS_GetVal("sc_CheckMillTD",sc_Index)</definedName>
    <definedName name="sc_CheckMillTipL" comment="Defines if the &quot;Milling/TipL&quot; option was checked or not">_xll.TS_GetVal("sc_CheckMillTipL",sc_Index)</definedName>
    <definedName name="sc_CheckMillTL" comment="Defines if the &quot;Milling/TL&quot; option was checked or not">_xll.TS_GetVal("sc_CheckMillTL",sc_Index)</definedName>
    <definedName name="sc_CheckTurn_a" comment="Defines if the &quot;Turning/a&quot; option was checked or not">_xll.TS_GetVal("sc_CheckTurn_a",sc_Index)</definedName>
    <definedName name="sc_CheckTurn_b" comment="Defines if the &quot;Turning/b&quot; option was checked or not">_xll.TS_GetVal("sc_CheckTurn_b",sc_Index)</definedName>
    <definedName name="sc_CheckTurnA" comment="Defines if the &quot;Turning/A&quot; option was checked or not">_xll.TS_GetVal("sc_CheckTurnA",sc_Index)</definedName>
    <definedName name="sc_CheckTurnAppDir" comment="Defines if the &quot;Turning/App.DIR.&quot; option was checked or not">_xll.TS_GetVal("sc_CheckTurnAppDir",sc_Index)</definedName>
    <definedName name="sc_CheckTurnB" comment="Defines if the &quot;Turning/B&quot; option was checked or not">_xll.TS_GetVal("sc_CheckTurnB",sc_Index)</definedName>
    <definedName name="sc_CheckTurnC" comment="Defines if the &quot;Turning/C&quot; option was checked or not">_xll.TS_GetVal("sc_CheckTurnC",sc_Index)</definedName>
    <definedName name="sc_CheckTurnD" comment="Defines if the &quot;Turning/D&quot; option was checked or not">_xll.TS_GetVal("sc_CheckTurnD",sc_Index)</definedName>
    <definedName name="sc_CheckTurnD1" comment="Defines if the &quot;Turning/D1&quot; option was checked or not">_xll.TS_GetVal("sc_CheckTurnD1",sc_Index)</definedName>
    <definedName name="sc_CheckTurnD2" comment="Defines if the &quot;Turning/D2&quot; option was checked or not">_xll.TS_GetVal("sc_CheckTurnD2",sc_Index)</definedName>
    <definedName name="sc_CheckTurnE" comment="Defines if the &quot;Turning/E&quot; option was checked or not">_xll.TS_GetVal("sc_CheckTurnE",sc_Index)</definedName>
    <definedName name="sc_CheckTurnF" comment="Defines if the &quot;Turning/F&quot; option was checked or not">_xll.TS_GetVal("sc_CheckTurnF",sc_Index)</definedName>
    <definedName name="sc_CheckTurnG" comment="Defines if the &quot;Turning/G&quot; option was checked or not">_xll.TS_GetVal("sc_CheckTurnG",sc_Index)</definedName>
    <definedName name="sc_CheckTurnH" comment="Defines if the &quot;Turning/H&quot; option was checked or not">_xll.TS_GetVal("sc_CheckTurnH",sc_Index)</definedName>
    <definedName name="sc_CheckTurnK" comment="Defines if the &quot;Turning/K&quot; option was checked or not">_xll.TS_GetVal("sc_CheckTurnK",sc_Index)</definedName>
    <definedName name="sc_CheckTurnL" comment="Defines if the &quot;Turning/L&quot; option was checked or not">_xll.TS_GetVal("sc_CheckTurnL",sc_Index)</definedName>
    <definedName name="sc_CheckTurnNosePoint">_xll.TS_GetVal("sc_CheckTurnNosePoint",sc_Index)</definedName>
    <definedName name="sc_CheckTurnOrientation" comment="Defines if the &quot;Turning/Orientation&quot; option was checked or not">_xll.TS_GetVal("sc_CheckTurnOrientation",sc_Index)</definedName>
    <definedName name="sc_CheckTurnR" comment="Defines if the &quot;Turning/R&quot; option was checked or not">_xll.TS_GetVal("sc_CheckTurnR",sc_Index)</definedName>
    <definedName name="sc_CheckTurnRa" comment="Defines if the &quot;Turning/Ra&quot; option was checked or not">_xll.TS_GetVal("sc_CheckTurnRa",sc_Index)</definedName>
    <definedName name="sc_CheckTurnRb" comment="Defines if the &quot;Turning/Rb&quot; option was checked or not">_xll.TS_GetVal("sc_CheckTurnRb",sc_Index)</definedName>
    <definedName name="sc_CheckTurnSpinDir" comment="Defines if the &quot;Turning/SpinDir.&quot; option was checked or not">_xll.TS_GetVal("sc_CheckTurnSpinDir",sc_Index)</definedName>
    <definedName name="sc_CheckTurnW" comment="Defines if the &quot;Turning/W&quot; option was checked or not">_xll.TS_GetVal("sc_CheckTurnW",sc_Index)</definedName>
    <definedName name="sc_CNCController" comment="Post-processor name">_xll.TS_GetVal("sc_CNCController",sc_Index)</definedName>
    <definedName name="sc_CNCController_Label">_xll.TS_GetVal("sc_CNCController_Label",sc_Index)</definedName>
    <definedName name="sc_CompanyHeader">_xll.TS_GetVal("sc_CompanyHeader",sc_Index)</definedName>
    <definedName name="sc_CompanyLogo" comment="Full path to your company logo image (option Images/Logo)">_xll.TS_GetVal("sc_CompanyLogo",sc_Index)</definedName>
    <definedName name="sc_CompensationHeader">_xll.TS_GetVal("sc_CompensationHeader",sc_Index)</definedName>
    <definedName name="sc_CoordinateSystemHeader">_xll.TS_GetVal("sc_CoordinateSystemHeader",sc_Index)</definedName>
    <definedName name="sc_Count">_xll.TS_GetCount("/SourceData/GeneralData")</definedName>
    <definedName name="sc_DateCreated" comment="Date of CAM project creation">_xll.TS_GetVal("sc_DateCreated",sc_Index)</definedName>
    <definedName name="sc_DateHeader">_xll.TS_GetVal("sc_DateHeader",sc_Index)</definedName>
    <definedName name="sc_FeedFinishHeader">_xll.TS_GetVal("sc_FeedFinishHeader",sc_Index)</definedName>
    <definedName name="sc_FeedNormalHeader">_xll.TS_GetVal("sc_FeedNormalHeader",sc_Index)</definedName>
    <definedName name="sc_FeedXYHeader">_xll.TS_GetVal("sc_FeedXYHeader",sc_Index)</definedName>
    <definedName name="sc_FeedZHeader">_xll.TS_GetVal("sc_FeedZHeader",sc_Index)</definedName>
    <definedName name="sc_FixtureHeader" comment="Label of &quot;Fixture&quot;">_xll.TS_GetVal("sc_FixtureHeader",sc_Index)</definedName>
    <definedName name="sc_GenFixtures" comment="Defines if the &quot;Section/Fixtures&quot; option was checked or not">_xll.TS_GetVal("sc_GenFixtures",sc_Index)</definedName>
    <definedName name="sc_GenImages" comment="Defines if the &quot;Section/Images&quot; option was checked or not">_xll.TS_GetVal("sc_GenImages",sc_Index)</definedName>
    <definedName name="sc_GenMainPage" comment="Defines if the &quot;Section/Main page&quot; option was checked or not">_xll.TS_GetVal("sc_GenMainPage",sc_Index)</definedName>
    <definedName name="sc_GenOperations" comment="Defines if the &quot;Section/Operations&quot; option was checked or not">_xll.TS_GetVal("sc_GenOperations",sc_Index)</definedName>
    <definedName name="sc_GenOperationSummary" comment="Defines if the &quot;Section/Operations summary&quot; option was checked or not">_xll.TS_GetVal("sc_GenOperationSummary",sc_Index)</definedName>
    <definedName name="sc_GenToolTabel" comment="Defines if the &quot;Section/Tool table&quot; option was checked or not">_xll.TS_GetVal("sc_GenToolTabel",sc_Index)</definedName>
    <definedName name="sc_HeaderImages" comment="Header for image section">_xll.TS_GetVal("sc_HeaderImages",sc_Index)</definedName>
    <definedName name="sc_Index">1</definedName>
    <definedName name="sc_Language">_xll.TS_GetVal("sc_Language",sc_Index)</definedName>
    <definedName name="sc_LogoHeader" comment="Logo Header">_xll.TS_GetVal("sc_LogoHeader",sc_Index)</definedName>
    <definedName name="sc_MachineOptionsCount">_xll.TS_GetVal("sc_MachineOptionsCount",sc_Index)</definedName>
    <definedName name="sc_MainPartImage" comment="Main part image file name">_xll.TS_GetVal("sc_MainPartImage",sc_Index)</definedName>
    <definedName name="sc_Max_Label">_xll.TS_GetVal("sc_Max_Label",sc_Index)</definedName>
    <definedName name="sc_Min_Label">_xll.TS_GetVal("sc_Min_Label",sc_Index)</definedName>
    <definedName name="sc_ModelName" comment="Host CAD model name">_xll.TS_GetVal("sc_ModelName",sc_Index)</definedName>
    <definedName name="sc_ModelName_Label">_xll.TS_GetVal("sc_ModelName_Label",sc_Index)</definedName>
    <definedName name="sc_MotionLimits_Label">_xll.TS_GetVal("sc_MotionLimits_Label",sc_Index)</definedName>
    <definedName name="sc_MotionLimitsMax_X" comment="X max of tool motion limits">_xll.TS_GetVal("sc_MotionLimitsMax_X",sc_Index)</definedName>
    <definedName name="sc_MotionLimitsMax_Y" comment="Y max of tool motion limits">_xll.TS_GetVal("sc_MotionLimitsMax_Y",sc_Index)</definedName>
    <definedName name="sc_MotionLimitsMax_Z" comment="Z max of tool motion limits">_xll.TS_GetVal("sc_MotionLimitsMax_Z",sc_Index)</definedName>
    <definedName name="sc_MotionLimitsMin_X" comment="X max of tool motion limits">_xll.TS_GetVal("sc_MotionLimitsMin_X",sc_Index)</definedName>
    <definedName name="sc_MotionLimitsMin_Y" comment="Y min of tool motion limits">_xll.TS_GetVal("sc_MotionLimitsMin_Y",sc_Index)</definedName>
    <definedName name="sc_MotionLimitsMin_Z" comment="Z min of tool motion limits">_xll.TS_GetVal("sc_MotionLimitsMin_Z",sc_Index)</definedName>
    <definedName name="sc_OperationDescriptionHeader" comment="Label of &quot;Operation description&quot;">_xll.TS_GetVal("sc_OperationDescriptionHeader",sc_Index)</definedName>
    <definedName name="sc_OperationFinish" comment="Label of &quot;Finish&quot;">_xll.TS_GetVal("sc_OperationFinish",sc_Index)</definedName>
    <definedName name="sc_OperationHeader" comment="Operation Header">_xll.TS_GetVal("sc_OperationHeader",sc_Index)</definedName>
    <definedName name="sc_OperationNameHeader" comment="Label of &quot;Operation name&quot;">_xll.TS_GetVal("sc_OperationNameHeader",sc_Index)</definedName>
    <definedName name="sc_OperationRough" comment="Label of &quot;Rough&quot;">_xll.TS_GetVal("sc_OperationRough",sc_Index)</definedName>
    <definedName name="sc_OperationsCount" comment="Operations count">_xll.TS_GetVal("sc_OperationsCount",sc_Index)</definedName>
    <definedName name="sc_OperationsCount_Label">_xll.TS_GetVal("sc_OperationsCount_Label",sc_Index)</definedName>
    <definedName name="sc_OperationSemiFinish" comment="Label of &quot;Semi-Finish&quot;">_xll.TS_GetVal("sc_OperationSemiFinish",sc_Index)</definedName>
    <definedName name="sc_OperationSummary" comment="Label of &quot;Operation summary&quot;">_xll.TS_GetVal("sc_OperationSummary",sc_Index)</definedName>
    <definedName name="sc_OperationToolCoolantHeader" comment="Label of &quot;Tool coolant&quot;">_xll.TS_GetVal("sc_OperationToolCoolantHeader",sc_Index)</definedName>
    <definedName name="sc_OperationTypeHeader">_xll.TS_GetVal("sc_OperationTypeHeader",sc_Index)</definedName>
    <definedName name="sc_PartDirectoryName" comment="Full path to SolidCAM part directory">_xll.TS_GetVal("sc_PartDirectoryName",sc_Index)</definedName>
    <definedName name="sc_PartDirectoryName_Label">_xll.TS_GetVal("sc_PartDirectoryName_Label",sc_Index)</definedName>
    <definedName name="sc_PartFullName" comment="Full path name to SolidCAM part file">_xll.TS_GetVal("sc_PartFullName",sc_Index)</definedName>
    <definedName name="sc_PartFullName_Label">_xll.TS_GetVal("sc_PartFullName_Label",sc_Index)</definedName>
    <definedName name="sc_PartHeader" comment="Main header">_xll.TS_GetVal("sc_PartHeader",sc_Index)</definedName>
    <definedName name="sc_PartMaterialName" comment="Part material">_xll.TS_GetVal("sc_PartMaterialName",sc_Index)</definedName>
    <definedName name="sc_PartMaterialName_Label">_xll.TS_GetVal("sc_PartMaterialName_Label",sc_Index)</definedName>
    <definedName name="sc_PartName" comment="CAM-Part name">_xll.TS_GetVal("sc_PartName",sc_Index)</definedName>
    <definedName name="sc_PartName_Label">_xll.TS_GetVal("sc_PartName_Label",sc_Index)</definedName>
    <definedName name="sc_PartNoteHeader" comment="Label of Part note">_xll.TS_GetVal("sc_PartNoteHeader",sc_Index)</definedName>
    <definedName name="sc_PartNotes" comment="Value of &quot;Part notes&quot; option">_xll.TS_GetVal("sc_PartNotes",sc_Index)</definedName>
    <definedName name="sc_PartProgramNumber">_xll.TS_GetVal("sc_PartProgramNumber",sc_Index)</definedName>
    <definedName name="sc_PartProgramNumber_Label">_xll.TS_GetVal("sc_PartProgramNumber_Label",sc_Index)</definedName>
    <definedName name="sc_PartSubroutineNumber" comment="Subroutine number">_xll.TS_GetVal("sc_PartSubroutineNumber",sc_Index)</definedName>
    <definedName name="sc_PartSubroutineNumber_Label">_xll.TS_GetVal("sc_PartSubroutineNumber_Label",sc_Index)</definedName>
    <definedName name="sc_PartToolPathLen" comment="Part tool path length">_xll.TS_GetVal("sc_PartToolPathLen",sc_Index)</definedName>
    <definedName name="sc_PartToolPathLen_Label">_xll.TS_GetVal("sc_PartToolPathLen_Label",sc_Index)</definedName>
    <definedName name="sc_PartTotalTime" comment="Part total time of cutting">_xll.TS_GetVal("sc_PartTotalTime",sc_Index)</definedName>
    <definedName name="sc_PartTotalTime_Label">_xll.TS_GetVal("sc_PartTotalTime_Label",sc_Index)</definedName>
    <definedName name="sc_PartTotalTimeSec">_xll.TS_GetVal("sc_PartTotalTimeSec",sc_Index)</definedName>
    <definedName name="sc_PartType" comment="CAM-Part type">_xll.TS_GetVal("sc_PartType",sc_Index)</definedName>
    <definedName name="sc_PartType_Label">_xll.TS_GetVal("sc_PartType_Label",sc_Index)</definedName>
    <definedName name="sc_PicturesCount">_xll.TS_GetVal("sc_PicturesCount",sc_Index)</definedName>
    <definedName name="sc_SetupsCount">_xll.TS_GetVal("sc_SetupsCount",sc_Index)</definedName>
    <definedName name="sc_SolidCAMVersion">_xll.TS_GetVal("sc_SolidCAMVersion",sc_Index)</definedName>
    <definedName name="sc_SpinFinishHeader">_xll.TS_GetVal("sc_SpinFinishHeader",sc_Index)</definedName>
    <definedName name="sc_StockSize_X" comment="Stock size - X">_xll.TS_GetVal("sc_StockSize_X",sc_Index)</definedName>
    <definedName name="sc_StockSize_Y" comment="Stock size - Y">_xll.TS_GetVal("sc_StockSize_Y",sc_Index)</definedName>
    <definedName name="sc_StockSize_Z" comment="Stock size - Z">_xll.TS_GetVal("sc_StockSize_Z",sc_Index)</definedName>
    <definedName name="sc_StockSizeHeader" comment="Label of &quot;Size of stock&quot;">_xll.TS_GetVal("sc_StockSizeHeader",sc_Index)</definedName>
    <definedName name="sc_TemplateFileName">_xll.TS_GetVal("sc_TemplateFileName",sc_Index)</definedName>
    <definedName name="sc_TemplateFullFileName">_xll.TS_GetVal("sc_TemplateFullFileName",sc_Index)</definedName>
    <definedName name="sc_TimeHeader" comment="Label of &quot;Time&quot;">_xll.TS_GetVal("sc_TimeHeader",sc_Index)</definedName>
    <definedName name="sc_ToolAdaptor" comment="Tool adaptor">_xll.TS_GetVal("sc_ToolAdaptor",sc_Index)</definedName>
    <definedName name="sc_ToolAdaptor_Label">_xll.TS_GetVal("sc_ToolAdaptor_Label",sc_Index)</definedName>
    <definedName name="sc_ToolListHeader">_xll.TS_GetVal("sc_ToolListHeader",sc_Index)</definedName>
    <definedName name="sc_ToolNumberHeader" comment="Label of &quot;Tool number&quot;">_xll.TS_GetVal("sc_ToolNumberHeader",sc_Index)</definedName>
    <definedName name="sc_ToolPathLenHeader" comment="Label of &quot;Tool path length&quot;">_xll.TS_GetVal("sc_ToolPathLenHeader",sc_Index)</definedName>
    <definedName name="sc_ToolsCount">_xll.TS_GetVal("sc_ToolsCount",sc_Index)</definedName>
    <definedName name="sc_ToolTableHeader" comment="Tool Table Header">_xll.TS_GetVal("sc_ToolTableHeader",sc_Index)</definedName>
    <definedName name="sc_ToolTypeHeader" comment="Label of &quot;Tool type&quot;">_xll.TS_GetVal("sc_ToolTypeHeader",sc_Index)</definedName>
    <definedName name="sc_TotalPartSize_Label">_xll.TS_GetVal("sc_TotalPartSize_Label",sc_Index)</definedName>
    <definedName name="sc_TotalPartSizeMax_X" comment="Total part size - Xmax">_xll.TS_GetVal("sc_TotalPartSizeMax_X",sc_Index)</definedName>
    <definedName name="sc_TotalPartSizeMax_Y" comment="Total part size - Ymax">_xll.TS_GetVal("sc_TotalPartSizeMax_Y",sc_Index)</definedName>
    <definedName name="sc_TotalPartSizeMax_Z" comment="Total part size - Zmax">_xll.TS_GetVal("sc_TotalPartSizeMax_Z",sc_Index)</definedName>
    <definedName name="sc_TotalPartSizeMiddle_X" comment="Part size - Xmiddle">_xll.TS_GetVal("sc_TotalPartSizeMiddle_X",sc_Index)</definedName>
    <definedName name="sc_TotalPartSizeMiddle_Y" comment="Part size - Ymiddle">_xll.TS_GetVal("sc_TotalPartSizeMiddle_Y",sc_Index)</definedName>
    <definedName name="sc_TotalPartSizeMiddle_Z" comment="Part size - Zmiddle">_xll.TS_GetVal("sc_TotalPartSizeMiddle_Z",sc_Index)</definedName>
    <definedName name="sc_TotalPartSizeMin_X" comment="Total part size - Xmin">_xll.TS_GetVal("sc_TotalPartSizeMin_X",sc_Index)</definedName>
    <definedName name="sc_TotalPartSizeMin_Y" comment="Total part size - Ymin">_xll.TS_GetVal("sc_TotalPartSizeMin_Y",sc_Index)</definedName>
    <definedName name="sc_TotalPartSizeMin_Z" comment="Total part size - Zmin">_xll.TS_GetVal("sc_TotalPartSizeMin_Z",sc_Index)</definedName>
    <definedName name="sc_TotalTimeHeader" comment="Label of &quot;Total time&quot;">_xll.TS_GetVal("sc_TotalTimeHeader",sc_Index)</definedName>
    <definedName name="sc_TransformHeader" comment="Label of &quot;Transform&quot;">_xll.TS_GetVal("sc_TransformHeader",sc_Index)</definedName>
    <definedName name="sc_Units" comment="SolidCAM part units">_xll.TS_GetVal("sc_Units",sc_Index)</definedName>
    <definedName name="sc_Units_Label">_xll.TS_GetVal("sc_Units_Label",sc_Index)</definedName>
    <definedName name="sc_UserDefinedHeader1">_xll.TS_GetVal("sc_UserDefinedHeader1",sc_Index)</definedName>
    <definedName name="sc_UserDefinedHeader1_Label">_xll.TS_GetVal("sc_UserDefinedHeader1_Label",sc_Index)</definedName>
    <definedName name="sc_UserDefinedHeader2">_xll.TS_GetVal("sc_UserDefinedHeader2",sc_Index)</definedName>
    <definedName name="sc_UserDefinedHeader2_Label">_xll.TS_GetVal("sc_UserDefinedHeader2_Label",sc_Index)</definedName>
    <definedName name="sc_UserDefinedHeader3">_xll.TS_GetVal("sc_UserDefinedHeader3",sc_Index)</definedName>
    <definedName name="sc_UserDefinedHeader3_Label">_xll.TS_GetVal("sc_UserDefinedHeader3_Label",sc_Index)</definedName>
    <definedName name="sc_UserDefinedHeader4">_xll.TS_GetVal("sc_UserDefinedHeader4",sc_Index)</definedName>
    <definedName name="sc_UserDefinedHeader4_Label">_xll.TS_GetVal("sc_UserDefinedHeader4_Label",sc_Index)</definedName>
    <definedName name="sc_UserDefinedHeader5">_xll.TS_GetVal("sc_UserDefinedHeader5",sc_Index)</definedName>
    <definedName name="sc_UserDefinedHeader5_Label">_xll.TS_GetVal("sc_UserDefinedHeader5_Label",sc_Index)</definedName>
    <definedName name="sc_UserDefinedHeader6">_xll.TS_GetVal("sc_UserDefinedHeader6",sc_Index)</definedName>
    <definedName name="sc_UserDefinedHeader6_Label">_xll.TS_GetVal("sc_UserDefinedHeader6_Label",sc_Index)</definedName>
    <definedName name="sc_UserDefinedHeader7">_xll.TS_GetVal("sc_UserDefinedHeader7",sc_Index)</definedName>
    <definedName name="sc_UserDefinedHeader7_Label">_xll.TS_GetVal("sc_UserDefinedHeader7_Label",sc_Index)</definedName>
    <definedName name="sc_UserDefinedHeader8">_xll.TS_GetVal("sc_UserDefinedHeader8",sc_Index)</definedName>
    <definedName name="sc_UserDefinedHeader8_Label">_xll.TS_GetVal("sc_UserDefinedHeader8_Label",sc_Index)</definedName>
    <definedName name="sc_UserDefinedHeader9">_xll.TS_GetVal("sc_UserDefinedHeader9",sc_Index)</definedName>
    <definedName name="sc_UserDefinedHeader9_Label">_xll.TS_GetVal("sc_UserDefinedHeader9_Label",sc_Index)</definedName>
    <definedName name="sc_UserDefinedHeaderCount">_xll.TS_GetVal("sc_UserDefinedHeaderCount",sc_Index)</definedName>
    <definedName name="sc_UserDefinedMainPage1">_xll.TS_GetVal("sc_UserDefinedMainPage1",sc_Index)</definedName>
    <definedName name="sc_UserDefinedMainPage1_Label">_xll.TS_GetVal("sc_UserDefinedMainPage1_Label",sc_Index)</definedName>
    <definedName name="sc_UserDefinedMainPage2">_xll.TS_GetVal("sc_UserDefinedMainPage2",sc_Index)</definedName>
    <definedName name="sc_UserDefinedMainPage2_Label">_xll.TS_GetVal("sc_UserDefinedMainPage2_Label",sc_Index)</definedName>
    <definedName name="sc_UserDefinedMainPage3">_xll.TS_GetVal("sc_UserDefinedMainPage3",sc_Index)</definedName>
    <definedName name="sc_UserDefinedMainPage3_Label">_xll.TS_GetVal("sc_UserDefinedMainPage3_Label",sc_Index)</definedName>
    <definedName name="sc_UserDefinedMainPage4">_xll.TS_GetVal("sc_UserDefinedMainPage4",sc_Index)</definedName>
    <definedName name="sc_UserDefinedMainPage4_Label">_xll.TS_GetVal("sc_UserDefinedMainPage4_Label",sc_Index)</definedName>
    <definedName name="sc_UserDefinedMainPage5">_xll.TS_GetVal("sc_UserDefinedMainPage5",sc_Index)</definedName>
    <definedName name="sc_UserDefinedMainPage5_Label">_xll.TS_GetVal("sc_UserDefinedMainPage5_Label",sc_Index)</definedName>
    <definedName name="sc_UserDefinedMainPage6">_xll.TS_GetVal("sc_UserDefinedMainPage6",sc_Index)</definedName>
    <definedName name="sc_UserDefinedMainPage6_Label">_xll.TS_GetVal("sc_UserDefinedMainPage6_Label",sc_Index)</definedName>
    <definedName name="sc_UserDefinedMainPage7">_xll.TS_GetVal("sc_UserDefinedMainPage7",sc_Index)</definedName>
    <definedName name="sc_UserDefinedMainPage7_Label">_xll.TS_GetVal("sc_UserDefinedMainPage7_Label",sc_Index)</definedName>
    <definedName name="sc_UserDefinedMainPage8">_xll.TS_GetVal("sc_UserDefinedMainPage8",sc_Index)</definedName>
    <definedName name="sc_UserDefinedMainPage8_Label">_xll.TS_GetVal("sc_UserDefinedMainPage8_Label",sc_Index)</definedName>
    <definedName name="sc_UserDefinedMainPage9">_xll.TS_GetVal("sc_UserDefinedMainPage9",sc_Index)</definedName>
    <definedName name="sc_UserDefinedMainPage9_Label">_xll.TS_GetVal("sc_UserDefinedMainPage9_Label",sc_Index)</definedName>
    <definedName name="sc_UserDefinedMainPageCount">_xll.TS_GetVal("sc_UserDefinedMainPageCount",sc_Index)</definedName>
    <definedName name="sc_UserName">_xll.TS_GetVal("sc_UserName",sc_Index)</definedName>
    <definedName name="sc_VmidFile">_xll.TS_GetVal("sc_VmidFile",sc_Index)</definedName>
    <definedName name="SectionName">"_x00007"</definedName>
    <definedName name="SectionNick">"Operations"</definedName>
    <definedName name="setrow_Count">_xll.TS_GetCount("/SourceData/Setups/Setup[px]/SetupRow",setup_Index)</definedName>
    <definedName name="setrow_Fixture">_xll.TS_GetVal("setrow_Fixture",setrow_Index,setup_Index)</definedName>
    <definedName name="setrow_Fixture_Label">_xll.TS_GetVal("setrow_Fixture_Label",setrow_Index,setup_Index)</definedName>
    <definedName name="setrow_HomeNumber">_xll.TS_GetVal("setrow_HomeNumber",setrow_Index,setup_Index)</definedName>
    <definedName name="setrow_HomeNumber_Label">_xll.TS_GetVal("setrow_HomeNumber_Label",setrow_Index,setup_Index)</definedName>
    <definedName name="setrow_Image">_xll.TS_GetVal("setrow_Image",setrow_Index,setup_Index)</definedName>
    <definedName name="setrow_Image_Label">_xll.TS_GetVal("setrow_Image_Label",setrow_Index,setup_Index)</definedName>
    <definedName name="setrow_Index">1</definedName>
    <definedName name="setrow_SetupTableID">_xll.TS_GetVal("setrow_SetupTableID",setrow_Index,setup_Index)</definedName>
    <definedName name="setrow_Shifts_X">_xll.TS_GetVal("setrow_Shifts_X",setrow_Index,setup_Index)</definedName>
    <definedName name="setrow_Shifts_Y">_xll.TS_GetVal("setrow_Shifts_Y",setrow_Index,setup_Index)</definedName>
    <definedName name="setrow_Shifts_Z">_xll.TS_GetVal("setrow_Shifts_Z",setrow_Index,setup_Index)</definedName>
    <definedName name="setrow_StockSize_X">_xll.TS_GetVal("setrow_StockSize_X",setrow_Index,setup_Index)</definedName>
    <definedName name="setrow_StockSize_Y">_xll.TS_GetVal("setrow_StockSize_Y",setrow_Index,setup_Index)</definedName>
    <definedName name="setrow_StockSize_Z">_xll.TS_GetVal("setrow_StockSize_Z",setrow_Index,setup_Index)</definedName>
    <definedName name="setrow_SubMachineID">_xll.TS_GetVal("setrow_SubMachineID",setrow_Index,setup_Index)</definedName>
    <definedName name="setrow_SubMachineID_Label">_xll.TS_GetVal("setrow_SubMachineID_Label",setrow_Index,setup_Index)</definedName>
    <definedName name="setrow_Time">_xll.TS_GetVal("setrow_Time",setrow_Index,setup_Index)</definedName>
    <definedName name="setrow_Time_Label">_xll.TS_GetVal("setrow_Time_Label",setrow_Index,setup_Index)</definedName>
    <definedName name="setrow_TotalPathLength">_xll.TS_GetVal("setrow_TotalPathLength",setrow_Index,setup_Index)</definedName>
    <definedName name="setrow_TotalPathLength_Label">_xll.TS_GetVal("setrow_TotalPathLength_Label",setrow_Index,setup_Index)</definedName>
    <definedName name="setup_Count">_xll.TS_GetCount("/SourceData/Setups/Setup")</definedName>
    <definedName name="setup_FirstOpIndex">_xll.TS_GetVal("setup_FirstOpIndex",setup_Index)</definedName>
    <definedName name="setup_HomeNumber">_xll.TS_GetVal("setup_HomeNumber",setup_Index)</definedName>
    <definedName name="setup_HomeNumber_Label">_xll.TS_GetVal("setup_HomeNumber_Label",setup_Index)</definedName>
    <definedName name="setup_IDx">_xll.TS_GetVal("setup_IDx",setup_Index)</definedName>
    <definedName name="setup_IDx_Label">_xll.TS_GetVal("setup_IDx_Label",setup_Index)</definedName>
    <definedName name="setup_Index">1</definedName>
    <definedName name="setup_LastOpIndex">_xll.TS_GetVal("setup_LastOpIndex",setup_Index)</definedName>
    <definedName name="setup_Name">_xll.TS_GetVal("setup_Name",setup_Index)</definedName>
    <definedName name="setup_Name_Label">_xll.TS_GetVal("setup_Name_Label",setup_Index)</definedName>
    <definedName name="setup_Time">_xll.TS_GetVal("setup_Time",setup_Index)</definedName>
    <definedName name="setup_Time_Label">_xll.TS_GetVal("setup_Time_Label",setup_Index)</definedName>
    <definedName name="setup_TotalPathLength">_xll.TS_GetVal("setup_TotalPathLength",setup_Index)</definedName>
    <definedName name="setup_TotalPathLength_Label">_xll.TS_GetVal("setup_TotalPathLength_Label",setup_Index)</definedName>
    <definedName name="taset_AssmIndex">_xll.TS_GetVal("taset_AssmIndex",taset_Index)</definedName>
    <definedName name="taset_Count">_xll.TS_GetCount("/SourceData/ToolAssemblySets/ToolAssemblySet")</definedName>
    <definedName name="taset_Index">1</definedName>
    <definedName name="taset_Used">_xll.TS_GetVal("taset_Used",taset_Index)</definedName>
    <definedName name="tasm_CompCatalogNumber_Label">_xll.TS_GetVal("tasm_CompCatalogNumber_Label",tasm_Index)</definedName>
    <definedName name="tasm_CompCatalogNumber1">_xll.TS_GetVal("tasm_CompCatalogNumber1",tasm_Index)</definedName>
    <definedName name="tasm_CompCatalogNumber2">_xll.TS_GetVal("tasm_CompCatalogNumber2",tasm_Index)</definedName>
    <definedName name="tasm_CompCatalogNumber3">_xll.TS_GetVal("tasm_CompCatalogNumber3",tasm_Index)</definedName>
    <definedName name="tasm_CompName_Label">_xll.TS_GetVal("tasm_CompName_Label",tasm_Index)</definedName>
    <definedName name="tasm_CompName1">_xll.TS_GetVal("tasm_CompName1",tasm_Index)</definedName>
    <definedName name="tasm_CompName2">_xll.TS_GetVal("tasm_CompName2",tasm_Index)</definedName>
    <definedName name="tasm_CompName3">_xll.TS_GetVal("tasm_CompName3",tasm_Index)</definedName>
    <definedName name="tasm_CompType1">_xll.TS_GetVal("tasm_CompType1",tasm_Index)</definedName>
    <definedName name="tasm_CompType2">_xll.TS_GetVal("tasm_CompType2",tasm_Index)</definedName>
    <definedName name="tasm_CompType3">_xll.TS_GetVal("tasm_CompType3",tasm_Index)</definedName>
    <definedName name="tasm_Count">_xll.TS_GetCount("/SourceData/ToolAssemblies/ToolAssembly")</definedName>
    <definedName name="tasm_Index">1</definedName>
    <definedName name="tasm_Station">_xll.TS_GetVal("tasm_Station",tasm_Index)</definedName>
    <definedName name="tasm_Station_Label">_xll.TS_GetVal("tasm_Station_Label",tasm_Index)</definedName>
    <definedName name="tasm_ToolInternalID">_xll.TS_GetVal("tasm_ToolInternalID",tasm_Index)</definedName>
    <definedName name="tasm_ToolNumber">_xll.TS_GetVal("tasm_ToolNumber",tasm_Index)</definedName>
    <definedName name="tasm_ToolNumber_Label">_xll.TS_GetVal("tasm_ToolNumber_Label",tasm_Index)</definedName>
    <definedName name="tasm_Turret">_xll.TS_GetVal("tasm_Turret",tasm_Index)</definedName>
    <definedName name="tasm_Turret_Label">_xll.TS_GetVal("tasm_Turret_Label",tasm_Index)</definedName>
    <definedName name="tasm_Used">_xll.TS_GetVal("tasm_Used",tasm_Index)</definedName>
    <definedName name="tcom_CatalogNumber">_xll.TS_GetVal("tcom_CatalogNumber",tcom_Index,tasm_Index)</definedName>
    <definedName name="tcom_CatalogNumber_Label">_xll.TS_GetVal("tcom_CatalogNumber_Label",tcom_Index,tasm_Index)</definedName>
    <definedName name="tcom_Count">_xll.TS_GetCount("/SourceData/ToolAssemblies/ToolAssembly[px]/ToolComponent",tasm_Index)</definedName>
    <definedName name="tcom_ID">_xll.TS_GetVal("tcom_ID",tcom_Index,tasm_Index)</definedName>
    <definedName name="tcom_Index">1</definedName>
    <definedName name="tcom_Name">_xll.TS_GetVal("tcom_Name",tcom_Index,tasm_Index)</definedName>
    <definedName name="tcom_Name_Label">_xll.TS_GetVal("tcom_Name_Label",tcom_Index,tasm_Index)</definedName>
    <definedName name="tcom_Type">_xll.TS_GetVal("tcom_Type",tcom_Index,tasm_Index)</definedName>
    <definedName name="tcomp_Count">_xll.TS_GetCount("/SourceData/ToolAssemblies/ToolAssembly[px]/ToolComponent",tasm_Index)</definedName>
    <definedName name="tcomp_Index">1</definedName>
    <definedName name="tcomp_Name">_xll.TS_GetVal("tcomp_Name",tcomp_Index,tasm_Index)</definedName>
    <definedName name="tcomp_Name_Label">_xll.TS_GetVal("tcomp_Name_Label",tcomp_Index,tasm_Index)</definedName>
    <definedName name="tcset_AssmIndex">_xll.TS_GetVal("tcset_AssmIndex",tcset_Index,taset_Index)</definedName>
    <definedName name="tcset_CompIndex">_xll.TS_GetVal("tcset_CompIndex",tcset_Index,taset_Index)</definedName>
    <definedName name="tcset_Count">_xll.TS_GetCount("/SourceData/ToolAssemblySets/ToolAssemblySet[px]/ToolComponentSets/ToolComponentSet",taset_Index)</definedName>
    <definedName name="tcset_IndentStr">_xll.TS_GetVal("tcset_IndentStr",tcset_Index,taset_Index)</definedName>
    <definedName name="tcset_Index">1</definedName>
    <definedName name="tool_A">_xll.TS_GetVal("tool_A",tool_Index)</definedName>
    <definedName name="tool_A_Label">_xll.TS_GetVal("tool_A_Label",tool_Index)</definedName>
    <definedName name="tool_AD">_xll.TS_GetVal("tool_AD",tool_Index)</definedName>
    <definedName name="tool_AD_Label">_xll.TS_GetVal("tool_AD_Label",tool_Index)</definedName>
    <definedName name="tool_BT">_xll.TS_GetVal("tool_BT",tool_Index)</definedName>
    <definedName name="tool_BT_Label">_xll.TS_GetVal("tool_BT_Label",tool_Index)</definedName>
    <definedName name="tool_CatalogNumber">_xll.TS_GetVal("tool_CatalogNumber",tool_Index)</definedName>
    <definedName name="tool_CatalogNumber_Label">_xll.TS_GetVal("tool_CatalogNumber_Label",tool_Index)</definedName>
    <definedName name="tool_CD">_xll.TS_GetVal("tool_CD",tool_Index)</definedName>
    <definedName name="tool_CD_Label">_xll.TS_GetVal("tool_CD_Label",tool_Index)</definedName>
    <definedName name="tool_ChL">_xll.TS_GetVal("tool_ChL",tool_Index)</definedName>
    <definedName name="tool_ChL_Label">_xll.TS_GetVal("tool_ChL_Label",tool_Index)</definedName>
    <definedName name="tool_CL">_xll.TS_GetVal("tool_CL",tool_Index)</definedName>
    <definedName name="tool_CL_Label">_xll.TS_GetVal("tool_CL_Label",tool_Index)</definedName>
    <definedName name="tool_ConeL">_xll.TS_GetVal("tool_ConeL",tool_Index)</definedName>
    <definedName name="tool_ConeL_Label">_xll.TS_GetVal("tool_ConeL_Label",tool_Index)</definedName>
    <definedName name="tool_ConicalShoulder">_xll.TS_GetVal("tool_ConicalShoulder",tool_Index)</definedName>
    <definedName name="tool_ConicalShoulder_Label">_xll.TS_GetVal("tool_ConicalShoulder_Label",tool_Index)</definedName>
    <definedName name="tool_Count">_xll.TS_GetCount("/SourceData/Tools/Tool")</definedName>
    <definedName name="tool_CountOfTC">_xll.TS_GetVal("tool_CountOfTC",tool_Index)</definedName>
    <definedName name="tool_CuttingTime">_xll.TS_GetVal("tool_CuttingTime",tool_Index)</definedName>
    <definedName name="tool_CuttingTimeSec">_xll.TS_GetVal("tool_CuttingTimeSec",tool_Index)</definedName>
    <definedName name="tool_D">_xll.TS_GetVal("tool_D",tool_Index)</definedName>
    <definedName name="tool_D_Label">_xll.TS_GetVal("tool_D_Label",tool_Index)</definedName>
    <definedName name="tool_D1">_xll.TS_GetVal("tool_D1",tool_Index)</definedName>
    <definedName name="tool_D1_Label">_xll.TS_GetVal("tool_D1_Label",tool_Index)</definedName>
    <definedName name="tool_Description">_xll.TS_GetVal("tool_Description",tool_Index)</definedName>
    <definedName name="tool_Description_Label">_xll.TS_GetVal("tool_Description_Label",tool_Index)</definedName>
    <definedName name="tool_Dia">_xll.TS_GetVal("tool_Dia",tool_Index)</definedName>
    <definedName name="tool_Dia_Label">_xll.TS_GetVal("tool_Dia_Label",tool_Index)</definedName>
    <definedName name="tool_DiameterUnit">_xll.TS_GetVal("tool_DiameterUnit",tool_Index)</definedName>
    <definedName name="tool_DiameterUnit_Label">_xll.TS_GetVal("tool_DiameterUnit_Label",tool_Index)</definedName>
    <definedName name="tool_FirstOperationIndex">_xll.TS_GetVal("tool_FirstOperationIndex",tool_Index)</definedName>
    <definedName name="tool_FirstOperationName">_xll.TS_GetVal("tool_FirstOperationName",tool_Index)</definedName>
    <definedName name="tool_H">_xll.TS_GetVal("tool_H",tool_Index)</definedName>
    <definedName name="tool_H_Label">_xll.TS_GetVal("tool_H_Label",tool_Index)</definedName>
    <definedName name="tool_H_length">_xll.TS_GetVal("tool_H_length",tool_Index)</definedName>
    <definedName name="tool_H_length_Label">_xll.TS_GetVal("tool_H_length_Label",tool_Index)</definedName>
    <definedName name="tool_HolderImage">_xll.TS_GetVal("tool_HolderImage",tool_Index)</definedName>
    <definedName name="tool_HolderImage_Label">_xll.TS_GetVal("tool_HolderImage_Label",tool_Index)</definedName>
    <definedName name="tool_HolderType">_xll.TS_GetVal("tool_HolderType",tool_Index)</definedName>
    <definedName name="tool_HolderType_Label">_xll.TS_GetVal("tool_HolderType_Label",tool_Index)</definedName>
    <definedName name="tool_IdNumber">_xll.TS_GetVal("tool_IdNumber",tool_Index)</definedName>
    <definedName name="tool_IdNumber_Label">_xll.TS_GetVal("tool_IdNumber_Label",tool_Index)</definedName>
    <definedName name="tool_Image">_xll.TS_GetVal("tool_Image",tool_Index)</definedName>
    <definedName name="tool_Image_Label">_xll.TS_GetVal("tool_Image_Label",tool_Index)</definedName>
    <definedName name="tool_Index" comment="not commented yet">1</definedName>
    <definedName name="tool_InternalID">_xll.TS_GetVal("tool_InternalID",tool_Index)</definedName>
    <definedName name="tool_L">_xll.TS_GetVal("tool_L",tool_Index)</definedName>
    <definedName name="tool_L_Label">_xll.TS_GetVal("tool_L_Label",tool_Index)</definedName>
    <definedName name="tool_LastOperationIndex">_xll.TS_GetVal("tool_LastOperationIndex",tool_Index)</definedName>
    <definedName name="tool_LastOperationName">_xll.TS_GetVal("tool_LastOperationName",tool_Index)</definedName>
    <definedName name="tool_LengthUnit">_xll.TS_GetVal("tool_LengthUnit",tool_Index)</definedName>
    <definedName name="tool_LengthUnit_Label">_xll.TS_GetVal("tool_LengthUnit_Label",tool_Index)</definedName>
    <definedName name="tool_Material">_xll.TS_GetVal("tool_Material",tool_Index)</definedName>
    <definedName name="tool_Material_Label">_xll.TS_GetVal("tool_Material_Label",tool_Index)</definedName>
    <definedName name="tool_Message1">_xll.TS_GetVal("tool_Message1",tool_Index)</definedName>
    <definedName name="tool_Message1_Label">_xll.TS_GetVal("tool_Message1_Label",tool_Index)</definedName>
    <definedName name="tool_Message2">_xll.TS_GetVal("tool_Message2",tool_Index)</definedName>
    <definedName name="tool_Message2_Label">_xll.TS_GetVal("tool_Message2_Label",tool_Index)</definedName>
    <definedName name="tool_Message3">_xll.TS_GetVal("tool_Message3",tool_Index)</definedName>
    <definedName name="tool_Message3_Label">_xll.TS_GetVal("tool_Message3_Label",tool_Index)</definedName>
    <definedName name="tool_Message4">_xll.TS_GetVal("tool_Message4",tool_Index)</definedName>
    <definedName name="tool_Message4_Label">_xll.TS_GetVal("tool_Message4_Label",tool_Index)</definedName>
    <definedName name="tool_Message5">_xll.TS_GetVal("tool_Message5",tool_Index)</definedName>
    <definedName name="tool_Message5_Label">_xll.TS_GetVal("tool_Message5_Label",tool_Index)</definedName>
    <definedName name="tool_MotionLimitsMax_Z">_xll.TS_GetVal("tool_MotionLimitsMax_Z",tool_Index)</definedName>
    <definedName name="tool_MotionLimitsMin_Z">_xll.TS_GetVal("tool_MotionLimitsMin_Z",tool_Index)</definedName>
    <definedName name="tool_NFlutes">_xll.TS_GetVal("tool_NFlutes",tool_Index)</definedName>
    <definedName name="tool_NFlutes_Label">_xll.TS_GetVal("tool_NFlutes_Label",tool_Index)</definedName>
    <definedName name="tool_NTeeth">_xll.TS_GetVal("tool_NTeeth",tool_Index)</definedName>
    <definedName name="tool_NTeeth_Label">_xll.TS_GetVal("tool_NTeeth_Label",tool_Index)</definedName>
    <definedName name="tool_Number" comment="Tools number">_xll.TS_GetVal("tool_Number",tool_Index)</definedName>
    <definedName name="tool_Number_Label">_xll.TS_GetVal("tool_Number_Label",tool_Index)</definedName>
    <definedName name="tool_NumberTxx">_xll.TS_GetVal("tool_NumberTxx",tool_Index)</definedName>
    <definedName name="tool_OHL">_xll.TS_GetVal("tool_OHL",tool_Index)</definedName>
    <definedName name="tool_OHL_Label">_xll.TS_GetVal("tool_OHL_Label",tool_Index)</definedName>
    <definedName name="tool_ParamsImage">_xll.TS_GetVal("tool_ParamsImage",tool_Index)</definedName>
    <definedName name="tool_ParamsImage_Label">_xll.TS_GetVal("tool_ParamsImage_Label",tool_Index)</definedName>
    <definedName name="tool_Pitch">_xll.TS_GetVal("tool_Pitch",tool_Index)</definedName>
    <definedName name="tool_Pitch_Label">_xll.TS_GetVal("tool_Pitch_Label",tool_Index)</definedName>
    <definedName name="tool_PitchUnit">_xll.TS_GetVal("tool_PitchUnit",tool_Index)</definedName>
    <definedName name="tool_PitchUnit_Label">_xll.TS_GetVal("tool_PitchUnit_Label",tool_Index)</definedName>
    <definedName name="tool_R">_xll.TS_GetVal("tool_R",tool_Index)</definedName>
    <definedName name="tool_R_Label">_xll.TS_GetVal("tool_R_Label",tool_Index)</definedName>
    <definedName name="tool_Rough">_xll.TS_GetVal("tool_Rough",tool_Index)</definedName>
    <definedName name="tool_Rough_Label">_xll.TS_GetVal("tool_Rough_Label",tool_Index)</definedName>
    <definedName name="tool_SA">_xll.TS_GetVal("tool_SA",tool_Index)</definedName>
    <definedName name="tool_SA_Label">_xll.TS_GetVal("tool_SA_Label",tool_Index)</definedName>
    <definedName name="tool_SD">_xll.TS_GetVal("tool_SD",tool_Index)</definedName>
    <definedName name="tool_SD_Label">_xll.TS_GetVal("tool_SD_Label",tool_Index)</definedName>
    <definedName name="tool_SecondLenOffset">_xll.TS_GetVal("tool_SecondLenOffset",tool_Index)</definedName>
    <definedName name="tool_SecondLenOffset_Label">_xll.TS_GetVal("tool_SecondLenOffset_Label",tool_Index)</definedName>
    <definedName name="tool_SL">_xll.TS_GetVal("tool_SL",tool_Index)</definedName>
    <definedName name="tool_SL_Label">_xll.TS_GetVal("tool_SL_Label",tool_Index)</definedName>
    <definedName name="tool_ST">_xll.TS_GetVal("tool_ST",tool_Index)</definedName>
    <definedName name="tool_ST_Label">_xll.TS_GetVal("tool_ST_Label",tool_Index)</definedName>
    <definedName name="tool_SW">_xll.TS_GetVal("tool_SW",tool_Index)</definedName>
    <definedName name="tool_SW_Label">_xll.TS_GetVal("tool_SW_Label",tool_Index)</definedName>
    <definedName name="tool_TCL">_xll.TS_GetVal("tool_TCL",tool_Index)</definedName>
    <definedName name="tool_TCL_Label">_xll.TS_GetVal("tool_TCL_Label",tool_Index)</definedName>
    <definedName name="tool_TD">_xll.TS_GetVal("tool_TD",tool_Index)</definedName>
    <definedName name="tool_TD_Label">_xll.TS_GetVal("tool_TD_Label",tool_Index)</definedName>
    <definedName name="tool_ThreadStandart">_xll.TS_GetVal("tool_ThreadStandart",tool_Index)</definedName>
    <definedName name="tool_ThreadStandart_Label">_xll.TS_GetVal("tool_ThreadStandart_Label",tool_Index)</definedName>
    <definedName name="tool_TipL">_xll.TS_GetVal("tool_TipL",tool_Index)</definedName>
    <definedName name="tool_TipL_Label">_xll.TS_GetVal("tool_TipL_Label",tool_Index)</definedName>
    <definedName name="tool_TipPossitionX">_xll.TS_GetVal("tool_TipPossitionX",tool_Index)</definedName>
    <definedName name="tool_TipPossitionX_Label">_xll.TS_GetVal("tool_TipPossitionX_Label",tool_Index)</definedName>
    <definedName name="tool_TipPossitionZ">_xll.TS_GetVal("tool_TipPossitionZ",tool_Index)</definedName>
    <definedName name="tool_TipPossitionZ_Label">_xll.TS_GetVal("tool_TipPossitionZ_Label",tool_Index)</definedName>
    <definedName name="tool_TL">_xll.TS_GetVal("tool_TL",tool_Index)</definedName>
    <definedName name="tool_TL_Label">_xll.TS_GetVal("tool_TL_Label",tool_Index)</definedName>
    <definedName name="tool_TTool_a">_xll.TS_GetVal("tool_TTool_a",tool_Index)</definedName>
    <definedName name="tool_TTool_a_Label">_xll.TS_GetVal("tool_TTool_a_Label",tool_Index)</definedName>
    <definedName name="tool_TTool_b">_xll.TS_GetVal("tool_TTool_b",tool_Index)</definedName>
    <definedName name="tool_TTool_b_Label">_xll.TS_GetVal("tool_TTool_b_Label",tool_Index)</definedName>
    <definedName name="tool_TToolA">_xll.TS_GetVal("tool_TToolA",tool_Index)</definedName>
    <definedName name="tool_TToolA_Label">_xll.TS_GetVal("tool_TToolA_Label",tool_Index)</definedName>
    <definedName name="tool_TToolAppDIR">_xll.TS_GetVal("tool_TToolAppDIR",tool_Index)</definedName>
    <definedName name="tool_TToolAppDIR_Label">_xll.TS_GetVal("tool_TToolAppDIR_Label",tool_Index)</definedName>
    <definedName name="tool_TToolB">_xll.TS_GetVal("tool_TToolB",tool_Index)</definedName>
    <definedName name="tool_TToolB_Label">_xll.TS_GetVal("tool_TToolB_Label",tool_Index)</definedName>
    <definedName name="tool_TToolC">_xll.TS_GetVal("tool_TToolC",tool_Index)</definedName>
    <definedName name="tool_TToolC_Label">_xll.TS_GetVal("tool_TToolC_Label",tool_Index)</definedName>
    <definedName name="tool_TToolCutDir">_xll.TS_GetVal("tool_TToolCutDir",tool_Index)</definedName>
    <definedName name="tool_TToolCutDir_Label">_xll.TS_GetVal("tool_TToolCutDir_Label",tool_Index)</definedName>
    <definedName name="tool_TToolD">_xll.TS_GetVal("tool_TToolD",tool_Index)</definedName>
    <definedName name="tool_TToolD_Label">_xll.TS_GetVal("tool_TToolD_Label",tool_Index)</definedName>
    <definedName name="tool_TToolD1">_xll.TS_GetVal("tool_TToolD1",tool_Index)</definedName>
    <definedName name="tool_TToolD1_Label">_xll.TS_GetVal("tool_TToolD1_Label",tool_Index)</definedName>
    <definedName name="tool_TToolD2">_xll.TS_GetVal("tool_TToolD2",tool_Index)</definedName>
    <definedName name="tool_TToolD2_Label">_xll.TS_GetVal("tool_TToolD2_Label",tool_Index)</definedName>
    <definedName name="tool_TToolE">_xll.TS_GetVal("tool_TToolE",tool_Index)</definedName>
    <definedName name="tool_TToolE_Label">_xll.TS_GetVal("tool_TToolE_Label",tool_Index)</definedName>
    <definedName name="tool_TToolF">_xll.TS_GetVal("tool_TToolF",tool_Index)</definedName>
    <definedName name="tool_TToolF_Label">_xll.TS_GetVal("tool_TToolF_Label",tool_Index)</definedName>
    <definedName name="tool_TToolG">_xll.TS_GetVal("tool_TToolG",tool_Index)</definedName>
    <definedName name="tool_TToolG_Label">_xll.TS_GetVal("tool_TToolG_Label",tool_Index)</definedName>
    <definedName name="tool_TToolH">_xll.TS_GetVal("tool_TToolH",tool_Index)</definedName>
    <definedName name="tool_TToolH_Label">_xll.TS_GetVal("tool_TToolH_Label",tool_Index)</definedName>
    <definedName name="tool_TToolInsertA">_xll.TS_GetVal("tool_TToolInsertA",tool_Index)</definedName>
    <definedName name="tool_TToolInsertA_Label">_xll.TS_GetVal("tool_TToolInsertA_Label",tool_Index)</definedName>
    <definedName name="tool_TToolInsertD">_xll.TS_GetVal("tool_TToolInsertD",tool_Index)</definedName>
    <definedName name="tool_TToolInsertD_Label">_xll.TS_GetVal("tool_TToolInsertD_Label",tool_Index)</definedName>
    <definedName name="tool_TToolInsertH">_xll.TS_GetVal("tool_TToolInsertH",tool_Index)</definedName>
    <definedName name="tool_TToolInsertH_Label">_xll.TS_GetVal("tool_TToolInsertH_Label",tool_Index)</definedName>
    <definedName name="tool_TToolInsertName">_xll.TS_GetVal("tool_TToolInsertName",tool_Index)</definedName>
    <definedName name="tool_TToolInsertName_Label">_xll.TS_GetVal("tool_TToolInsertName_Label",tool_Index)</definedName>
    <definedName name="tool_TToolInsertp">_xll.TS_GetVal("tool_TToolInsertp",tool_Index)</definedName>
    <definedName name="tool_TToolInsertp_Label">_xll.TS_GetVal("tool_TToolInsertp_Label",tool_Index)</definedName>
    <definedName name="tool_TToolInsertShape">_xll.TS_GetVal("tool_TToolInsertShape",tool_Index)</definedName>
    <definedName name="tool_TToolInsertShape_Label">_xll.TS_GetVal("tool_TToolInsertShape_Label",tool_Index)</definedName>
    <definedName name="tool_TToolK">_xll.TS_GetVal("tool_TToolK",tool_Index)</definedName>
    <definedName name="tool_TToolK_Label">_xll.TS_GetVal("tool_TToolK_Label",tool_Index)</definedName>
    <definedName name="tool_TToolL">_xll.TS_GetVal("tool_TToolL",tool_Index)</definedName>
    <definedName name="tool_TToolL_Label">_xll.TS_GetVal("tool_TToolL_Label",tool_Index)</definedName>
    <definedName name="tool_TToolLength">_xll.TS_GetVal("tool_TToolLength",tool_Index)</definedName>
    <definedName name="tool_TToolLength_Label">_xll.TS_GetVal("tool_TToolLength_Label",tool_Index)</definedName>
    <definedName name="tool_TToolNosePoint">_xll.TS_GetVal("tool_TToolNosePoint",tool_Index)</definedName>
    <definedName name="tool_TToolNosePoint_Label">_xll.TS_GetVal("tool_TToolNosePoint_Label",tool_Index)</definedName>
    <definedName name="tool_TToolOrientation">_xll.TS_GetVal("tool_TToolOrientation",tool_Index)</definedName>
    <definedName name="tool_TToolOrientation_Label">_xll.TS_GetVal("tool_TToolOrientation_Label",tool_Index)</definedName>
    <definedName name="tool_TToolR">_xll.TS_GetVal("tool_TToolR",tool_Index)</definedName>
    <definedName name="tool_TToolR_Label">_xll.TS_GetVal("tool_TToolR_Label",tool_Index)</definedName>
    <definedName name="tool_TToolRa">_xll.TS_GetVal("tool_TToolRa",tool_Index)</definedName>
    <definedName name="tool_TToolRa_Label">_xll.TS_GetVal("tool_TToolRa_Label",tool_Index)</definedName>
    <definedName name="tool_TToolRb">_xll.TS_GetVal("tool_TToolRb",tool_Index)</definedName>
    <definedName name="tool_TToolRb_Label">_xll.TS_GetVal("tool_TToolRb_Label",tool_Index)</definedName>
    <definedName name="tool_TToolShankType">_xll.TS_GetVal("tool_TToolShankType",tool_Index)</definedName>
    <definedName name="tool_TToolShankType_Label">_xll.TS_GetVal("tool_TToolShankType_Label",tool_Index)</definedName>
    <definedName name="tool_TToolShankWidth">_xll.TS_GetVal("tool_TToolShankWidth",tool_Index)</definedName>
    <definedName name="tool_TToolShankWidth_Label">_xll.TS_GetVal("tool_TToolShankWidth_Label",tool_Index)</definedName>
    <definedName name="tool_TToolSpinDir">_xll.TS_GetVal("tool_TToolSpinDir",tool_Index)</definedName>
    <definedName name="tool_TToolSpinDir_Label">_xll.TS_GetVal("tool_TToolSpinDir_Label",tool_Index)</definedName>
    <definedName name="tool_TToolW">_xll.TS_GetVal("tool_TToolW",tool_Index)</definedName>
    <definedName name="tool_TToolW_Label">_xll.TS_GetVal("tool_TToolW_Label",tool_Index)</definedName>
    <definedName name="tool_Type">_xll.TS_GetVal("tool_Type",tool_Index)</definedName>
    <definedName name="tool_Type_Label">_xll.TS_GetVal("tool_Type_Label",tool_Index)</definedName>
    <definedName name="tool_UsedWithCompensation">_xll.TS_GetVal("tool_UsedWithCompensation",tool_Index)</definedName>
    <definedName name="tool_W">_xll.TS_GetVal("tool_W",tool_Index)</definedName>
    <definedName name="tool_W_Label">_xll.TS_GetVal("tool_W_Label",tool_Index)</definedName>
    <definedName name="udh_Count">_xll.TS_GetCount("/SourceData/UDHeaderItems/UDHeaderItem")</definedName>
    <definedName name="udh_Index">1</definedName>
    <definedName name="udh_Item">_xll.TS_GetVal("udh_Item",udh_Index)</definedName>
    <definedName name="udh_Item_Label">_xll.TS_GetVal("udh_Item_Label",udh_Index)</definedName>
    <definedName name="udmp_Count">_xll.TS_GetCount("/SourceData/UDMainPageItems/UDMainPageItem")</definedName>
    <definedName name="udmp_Index">1</definedName>
    <definedName name="udmp_Item">_xll.TS_GetVal("udmp_Item",udmp_Index)</definedName>
    <definedName name="udmp_Item_Label">_xll.TS_GetVal("udmp_Item_Label",udmp_Index)</definedName>
    <definedName name="user_DateCreatedExelFormat">UserData!$B$2</definedName>
    <definedName name="user_DayFromDateCreated">UserData!$B$5</definedName>
    <definedName name="user_DayNameFromDateCreated">UserData!$B$3</definedName>
    <definedName name="user_ModelFileDirName">UserData!$B$23</definedName>
    <definedName name="user_ModelFileExt">UserData!$B$22</definedName>
    <definedName name="user_ModelFileName">UserData!$B$21</definedName>
    <definedName name="user_ModelFileNameWithExt">UserData!$B$20</definedName>
    <definedName name="user_MonthFromDateCreated">UserData!$B$4</definedName>
    <definedName name="user_OperationMACnum">UserData!$B$17</definedName>
    <definedName name="user_OperationTimeInMin">UserData!$B$8</definedName>
    <definedName name="user_OperationTimeInSec">UserData!$B$7</definedName>
    <definedName name="user_PartTotalTimeInMin">UserData!$B$14</definedName>
    <definedName name="user_PartTotalTimeInSec">UserData!$B$13</definedName>
    <definedName name="user_PartType">UserData!$B$25</definedName>
    <definedName name="user_SequenceNumber">UserData!$B$19</definedName>
    <definedName name="user_SetupCuttingTimeInMin">UserData!$B$12</definedName>
    <definedName name="user_SetupCuttingTimeInSec">UserData!$B$11</definedName>
    <definedName name="user_SetupHomeNumber">UserData!$B$18</definedName>
    <definedName name="user_tool_number_operation">UserData!$B$15</definedName>
    <definedName name="user_tool_number_tool">UserData!$B$16</definedName>
    <definedName name="user_ToolCuttingTimeInMin">UserData!$B$10</definedName>
    <definedName name="user_ToolCuttingTimeInSec">UserData!$B$9</definedName>
    <definedName name="user_Units">UserData!$B$24</definedName>
    <definedName name="user_Web">UserData!$B$26</definedName>
    <definedName name="user_YearFromDateCreated">UserData!$B$6</definedName>
  </definedNames>
  <calcPr calcId="191029"/>
</workbook>
</file>

<file path=xl/calcChain.xml><?xml version="1.0" encoding="utf-8"?>
<calcChain xmlns="http://schemas.openxmlformats.org/spreadsheetml/2006/main">
  <c r="A89" i="1138" l="1"/>
  <c r="X89" i="1138"/>
  <c r="A105" i="1138"/>
  <c r="X105" i="1138"/>
  <c r="A87" i="1138"/>
  <c r="B2" i="946"/>
  <c r="B3" i="946"/>
  <c r="B4" i="946"/>
  <c r="B5" i="946"/>
  <c r="B6" i="946"/>
  <c r="B7" i="946"/>
  <c r="B8" i="946"/>
  <c r="B9" i="946"/>
  <c r="B10" i="946"/>
  <c r="B11" i="946"/>
  <c r="B12" i="946"/>
  <c r="B13" i="946"/>
  <c r="B14" i="946"/>
  <c r="B15" i="946"/>
  <c r="B16" i="946"/>
  <c r="B19" i="946"/>
  <c r="B20" i="946"/>
  <c r="B23" i="946"/>
  <c r="B24" i="946"/>
  <c r="B25" i="946"/>
  <c r="A63" i="1138"/>
  <c r="X65" i="1138" a="1"/>
  <c r="G37" i="1138"/>
  <c r="A67" i="1138" a="1"/>
  <c r="P37" i="1138"/>
  <c r="A39" i="1138"/>
  <c r="A37" i="1138"/>
  <c r="X67" i="1138" a="1"/>
  <c r="P39" i="1138"/>
  <c r="J39" i="1138"/>
  <c r="X83" i="1138"/>
  <c r="A65" i="1138" a="1"/>
  <c r="V39" i="1138"/>
  <c r="A83" i="1138"/>
  <c r="AB39" i="1138"/>
  <c r="A65" i="1138" l="1"/>
  <c r="X67" i="1138"/>
  <c r="A67" i="1138"/>
  <c r="X65" i="1138"/>
  <c r="N1" i="1138"/>
  <c r="AH1" i="1138"/>
  <c r="N2" i="1138"/>
  <c r="A6" i="1138"/>
  <c r="I6" i="1138"/>
  <c r="AA6" i="1138"/>
  <c r="A7" i="1138"/>
  <c r="I7" i="1138"/>
  <c r="A8" i="1138"/>
  <c r="I8" i="1138"/>
  <c r="A9" i="1138"/>
  <c r="I9" i="1138"/>
  <c r="A10" i="1138"/>
  <c r="I10" i="1138"/>
  <c r="A11" i="1138"/>
  <c r="I11" i="1138"/>
  <c r="A12" i="1138"/>
  <c r="I12" i="1138"/>
  <c r="A13" i="1138"/>
  <c r="I13" i="1138"/>
  <c r="A14" i="1138"/>
  <c r="I14" i="1138"/>
  <c r="A15" i="1138"/>
  <c r="I15" i="1138"/>
  <c r="A16" i="1138"/>
  <c r="I16" i="1138"/>
  <c r="A17" i="1138"/>
  <c r="I17" i="1138"/>
  <c r="A18" i="1138"/>
  <c r="I18" i="1138"/>
  <c r="A19" i="1138"/>
  <c r="I19" i="1138"/>
  <c r="A20" i="1138"/>
  <c r="I20" i="1138"/>
  <c r="A21" i="1138"/>
  <c r="I21" i="1138"/>
  <c r="A22" i="1138"/>
  <c r="I22" i="1138"/>
  <c r="A23" i="1138"/>
  <c r="I23" i="1138"/>
  <c r="A24" i="1138"/>
  <c r="I24" i="1138"/>
  <c r="A26" i="1138"/>
  <c r="I26" i="1138"/>
  <c r="A28" i="1138"/>
  <c r="I28" i="1138"/>
  <c r="A30" i="1138"/>
  <c r="I30" i="1138"/>
  <c r="A32" i="1138"/>
  <c r="I32" i="1138"/>
  <c r="Q32" i="1138"/>
  <c r="Y32" i="1138"/>
  <c r="AG32" i="1138"/>
  <c r="AN32" i="1138"/>
  <c r="AA33" i="1138"/>
  <c r="AK33" i="1138"/>
  <c r="AH39" i="1138"/>
  <c r="AH41" i="1138"/>
  <c r="P45" i="1138" a="1"/>
  <c r="AN39" i="1138"/>
  <c r="AM45" i="1138" a="1"/>
  <c r="AQ45" i="1138"/>
  <c r="AM45" i="1138" l="1"/>
  <c r="P45" i="1138"/>
  <c r="A55" i="1138"/>
  <c r="E57" i="1138"/>
  <c r="E56" i="1138"/>
  <c r="AN59" i="1138"/>
  <c r="E50" i="1138"/>
  <c r="P57" i="1138"/>
  <c r="E58" i="1138"/>
  <c r="E49" i="1138"/>
  <c r="E55" i="1138"/>
  <c r="X50" i="1138"/>
  <c r="E52" i="1138"/>
  <c r="AF50" i="1138"/>
  <c r="P52" i="1138"/>
  <c r="S59" i="1138"/>
  <c r="E53" i="1138"/>
  <c r="AG59" i="1138"/>
  <c r="AN50" i="1138"/>
  <c r="E59" i="1138"/>
  <c r="L59" i="1138"/>
  <c r="X56" i="1138"/>
  <c r="AN56" i="1138"/>
  <c r="Z59" i="1138"/>
  <c r="AF56" i="1138"/>
  <c r="P56" i="1138"/>
  <c r="P50" i="1138"/>
  <c r="I11" i="946" a="1"/>
  <c r="J11" i="946" a="1"/>
  <c r="I11" i="946" l="1"/>
  <c r="J11" i="946"/>
  <c r="I13" i="946"/>
  <c r="I7" i="946"/>
  <c r="I9" i="946"/>
  <c r="D23" i="946"/>
  <c r="D20" i="946"/>
  <c r="D17" i="946"/>
  <c r="H9" i="946" l="1"/>
  <c r="G9" i="946" s="1"/>
  <c r="F9" i="946" s="1"/>
  <c r="E9" i="946" s="1"/>
  <c r="D9" i="946" s="1"/>
  <c r="E20" i="946"/>
  <c r="F20" i="946" s="1"/>
  <c r="E23" i="946"/>
  <c r="F23" i="946" s="1"/>
  <c r="G23" i="946" s="1"/>
  <c r="H23" i="946" s="1"/>
  <c r="H11" i="946"/>
  <c r="G11" i="946" s="1"/>
  <c r="F11" i="946" s="1"/>
  <c r="E11" i="946" s="1"/>
  <c r="D11" i="946" s="1"/>
  <c r="D18" i="946"/>
  <c r="F2" i="946"/>
  <c r="E18" i="946"/>
  <c r="D22" i="946" l="1"/>
  <c r="E22" i="946" s="1"/>
  <c r="F22" i="946" s="1"/>
  <c r="B22" i="946" s="1"/>
  <c r="D21" i="946"/>
  <c r="E21" i="946" s="1"/>
  <c r="F21" i="946" s="1"/>
  <c r="B21" i="946" s="1"/>
  <c r="D3" i="946"/>
  <c r="F3" i="946" s="1"/>
  <c r="H13" i="946"/>
  <c r="G13" i="946" s="1"/>
  <c r="F13" i="946" s="1"/>
  <c r="E13" i="946" s="1"/>
  <c r="D13" i="946" s="1"/>
  <c r="B18" i="946"/>
  <c r="E4" i="946" l="1"/>
  <c r="D4" i="946" s="1"/>
  <c r="E17" i="946"/>
  <c r="H7" i="946" l="1"/>
  <c r="G7" i="946" s="1"/>
  <c r="F7" i="946" s="1"/>
  <c r="E7" i="946" s="1"/>
  <c r="D7" i="946" s="1"/>
  <c r="F4" i="946"/>
  <c r="D5" i="946" s="1"/>
  <c r="D6" i="946" s="1"/>
  <c r="B17" i="946"/>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 type="4" refreshedVersion="0" background="1">
    <webPr xml="1" sourceData="1" url="C:\Program Files (x86)\SolidCAM2009\Solidcam\_XmlDoc\DesignFiles\d.xml" htmlTables="1" htmlFormat="all"/>
  </connection>
  <connection id="2" xr16:uid="{00000000-0015-0000-FFFF-FFFF01000000}" name="d_new" type="4" refreshedVersion="0" background="1">
    <webPr xml="1" sourceData="1" url="C:\__Standa__\_Pracovni_\Denso\d_new.xml" htmlTables="1" htmlFormat="all"/>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<sst xmlns="http://schemas.openxmlformats.org/spreadsheetml/2006/main" count="265" uniqueCount="179">
  <si>
    <t>user_DateCreatedExelFormat</t>
  </si>
  <si>
    <t>user_DayNameFromDateCreated</t>
  </si>
  <si>
    <t>user_MonthFromDateCreated</t>
  </si>
  <si>
    <t>user_DayFromDateCreated</t>
  </si>
  <si>
    <t>user_YearFromDateCreated</t>
  </si>
  <si>
    <t>Value</t>
  </si>
  <si>
    <t>Index</t>
  </si>
  <si>
    <t>Creation date in Excel format</t>
  </si>
  <si>
    <t>Day number separated from the Creation date</t>
  </si>
  <si>
    <t>Month number separated from the Creation date</t>
  </si>
  <si>
    <t>Year number separated from the Creation date</t>
  </si>
  <si>
    <t>Day name separated from the Creation date</t>
  </si>
  <si>
    <t>user_OperationTimeInSec</t>
  </si>
  <si>
    <t>Operation time in seconds</t>
  </si>
  <si>
    <t>user_OperationTimeInMin</t>
  </si>
  <si>
    <t>Operation time in minutes</t>
  </si>
  <si>
    <t>user_ToolCuttingTimeInSec</t>
  </si>
  <si>
    <t>Tool cutting time in seconds</t>
  </si>
  <si>
    <t>user_ToolCuttingTimeInMin</t>
  </si>
  <si>
    <t>Tool cutting time in minutes</t>
  </si>
  <si>
    <t>user_PartTotalTimeInSec</t>
  </si>
  <si>
    <t>Part total time of cutting in seconds</t>
  </si>
  <si>
    <t>user_PartTotalTimeInMin</t>
  </si>
  <si>
    <t>Part total time of cutting in minutes</t>
  </si>
  <si>
    <t>X min</t>
  </si>
  <si>
    <t>X max</t>
  </si>
  <si>
    <t>Y min</t>
  </si>
  <si>
    <t>Y max</t>
  </si>
  <si>
    <t>Z min</t>
  </si>
  <si>
    <t>Z max</t>
  </si>
  <si>
    <t>user_tool_number_operation</t>
  </si>
  <si>
    <t>Tool number ready to use with Operations section</t>
  </si>
  <si>
    <t>user_tool_number_tool</t>
  </si>
  <si>
    <t>Tool number ready to use with Tools section</t>
  </si>
  <si>
    <t>user_OperationMACnum</t>
  </si>
  <si>
    <t>Operation's MAC number</t>
  </si>
  <si>
    <t>Setup MAC -&gt; Gxx number</t>
  </si>
  <si>
    <t>user_SetupHomeNumber</t>
  </si>
  <si>
    <t>user_SequenceNumber</t>
  </si>
  <si>
    <t>Name (must start with "user_")</t>
  </si>
  <si>
    <t>Description</t>
  </si>
  <si>
    <t>user_ModelFileNameWithExt</t>
  </si>
  <si>
    <t>CAD model file name</t>
  </si>
  <si>
    <t>user_ModelFileName</t>
  </si>
  <si>
    <t>CAD model file name without extension</t>
  </si>
  <si>
    <t>user_ModelFileExt</t>
  </si>
  <si>
    <t>CAD model file extension</t>
  </si>
  <si>
    <t>user_ModelFileDirName</t>
  </si>
  <si>
    <t>CAD model file directiry name</t>
  </si>
  <si>
    <t>Use this name (don't worry about its value displayed in Design sheet, it will change for final document) wherever you need to output sequencial numbers per each row and if names like operation_Index, tool_Index do not work as you need.</t>
  </si>
  <si>
    <t>user_SetupCuttingTimeInSec</t>
  </si>
  <si>
    <t>user_SetupCuttingTimeInMin</t>
  </si>
  <si>
    <t>user_Units</t>
  </si>
  <si>
    <t>user_PartType</t>
  </si>
  <si>
    <t>user_Web</t>
  </si>
  <si>
    <t>set to -1 to see parameter's WebID right during Design</t>
  </si>
  <si>
    <t>CAM-Part Setup For:</t>
  </si>
  <si>
    <t>Subroutine number</t>
  </si>
  <si>
    <t>Tool adaptor</t>
  </si>
  <si>
    <t>Operations</t>
  </si>
  <si>
    <t>Units</t>
  </si>
  <si>
    <t>Part Type</t>
  </si>
  <si>
    <t>Milling</t>
  </si>
  <si>
    <t>CNC-Controller</t>
  </si>
  <si>
    <t>Program number</t>
  </si>
  <si>
    <t>Work material</t>
  </si>
  <si>
    <t/>
  </si>
  <si>
    <t>Stock Size</t>
  </si>
  <si>
    <t>Model name</t>
  </si>
  <si>
    <t>Directory</t>
  </si>
  <si>
    <t>Part Notes</t>
  </si>
  <si>
    <t>CAM part name</t>
  </si>
  <si>
    <t>Total time:</t>
  </si>
  <si>
    <t xml:space="preserve">Tool Description: </t>
  </si>
  <si>
    <t xml:space="preserve">Flutes: 1
</t>
  </si>
  <si>
    <t xml:space="preserve">H1   D1
</t>
  </si>
  <si>
    <t xml:space="preserve">H2   D2
</t>
  </si>
  <si>
    <t xml:space="preserve">SA: 0°
</t>
  </si>
  <si>
    <t xml:space="preserve">Flutes: 4
</t>
  </si>
  <si>
    <t>CAM-Part Setup</t>
  </si>
  <si>
    <t>mm</t>
  </si>
  <si>
    <t xml:space="preserve">D: 16mm
AD: 16mm
SD: 16mm
</t>
  </si>
  <si>
    <t xml:space="preserve">D: 6mm
AD: 6mm
SD: 6mm
</t>
  </si>
  <si>
    <t xml:space="preserve">Flutes: 2
</t>
  </si>
  <si>
    <t xml:space="preserve">H3   D3
</t>
  </si>
  <si>
    <t xml:space="preserve">OHL: 35mm
CL: 24mm
H: 115mm
TL: 80mm
SL: 30mm
</t>
  </si>
  <si>
    <t xml:space="preserve">H4   D4
</t>
  </si>
  <si>
    <t xml:space="preserve">H9   D9
</t>
  </si>
  <si>
    <t xml:space="preserve">H10   D10
</t>
  </si>
  <si>
    <t>Time:</t>
  </si>
  <si>
    <t xml:space="preserve"> T10</t>
  </si>
  <si>
    <t>DEMO</t>
  </si>
  <si>
    <t>M_5X_TT_HAAS_UMC1000SS</t>
  </si>
  <si>
    <t>1000</t>
  </si>
  <si>
    <t>9</t>
  </si>
  <si>
    <t>SK40</t>
  </si>
  <si>
    <t>Aluminum_120BHN-69HRB</t>
  </si>
  <si>
    <t>29</t>
  </si>
  <si>
    <t>X:240 Y:240 Z:108</t>
  </si>
  <si>
    <t>D:\Setup Sheet Project\Demo Part - Web Configurator\CAM\Demo.SLDASM</t>
  </si>
  <si>
    <t>D:\SetupSheet_Videos\CAM_Part\DEMO.prz</t>
  </si>
  <si>
    <t>-191.999</t>
  </si>
  <si>
    <t>175.999</t>
  </si>
  <si>
    <t>-143.15</t>
  </si>
  <si>
    <t>185.033</t>
  </si>
  <si>
    <t>-182.348</t>
  </si>
  <si>
    <t>26</t>
  </si>
  <si>
    <t xml:space="preserve">  4:52:39</t>
  </si>
  <si>
    <t xml:space="preserve"> T1</t>
  </si>
  <si>
    <t>Face Mill description</t>
  </si>
  <si>
    <t xml:space="preserve">D: 60mm
AD: 32mm
TD: 60mm
A: 0°
</t>
  </si>
  <si>
    <t xml:space="preserve">OHL: 30mm
CL: 20mm
H: 130mm
TL: 60mm
SL: 40mm
</t>
  </si>
  <si>
    <t xml:space="preserve">User tool message 1
User tool message 2
User tool message 3
User tool message 4
 User tool message 5
</t>
  </si>
  <si>
    <t>FACE MILL - C8 ER40X100</t>
  </si>
  <si>
    <t>0:02:04</t>
  </si>
  <si>
    <t xml:space="preserve"> T2</t>
  </si>
  <si>
    <t>End Mill 1 description</t>
  </si>
  <si>
    <t xml:space="preserve">OHL: 40mm
CL: 30mm
H: 120mm
TL: 80mm
SL: 30mm
</t>
  </si>
  <si>
    <t xml:space="preserve">Flutes: 6
</t>
  </si>
  <si>
    <t xml:space="preserve">User tool message 1
User tool message 2
User tool message 3
User tool message 4 
 User tool message 5
</t>
  </si>
  <si>
    <t>01:36:29</t>
  </si>
  <si>
    <t xml:space="preserve"> T3</t>
  </si>
  <si>
    <t>End Mill 2 description</t>
  </si>
  <si>
    <t xml:space="preserve">OHL: 50mm
CL: 24mm
H: 130mm
TL: 80mm
SL: 30mm
</t>
  </si>
  <si>
    <t>00:59:54</t>
  </si>
  <si>
    <t xml:space="preserve"> T4</t>
  </si>
  <si>
    <t>Bull Nose Mill description</t>
  </si>
  <si>
    <t xml:space="preserve">D: 6mm
AD: 6mm
SD: 6mm
R: 1mm
</t>
  </si>
  <si>
    <t>0:38:39</t>
  </si>
  <si>
    <t xml:space="preserve"> T5</t>
  </si>
  <si>
    <t>Slot Mill description</t>
  </si>
  <si>
    <t xml:space="preserve">D: 24mm
AD: 12mm
SD: 12mm
</t>
  </si>
  <si>
    <t xml:space="preserve">OHL: 30mm
CL: 9.6mm
H: 110mm
TL: 60mm
SL: 15mm
</t>
  </si>
  <si>
    <t xml:space="preserve">Flutes: 16
</t>
  </si>
  <si>
    <t xml:space="preserve">H5   D5
</t>
  </si>
  <si>
    <t>0:00:59</t>
  </si>
  <si>
    <t xml:space="preserve"> T6</t>
  </si>
  <si>
    <t>End Mill 3 description</t>
  </si>
  <si>
    <t xml:space="preserve">D: 4mm
AD: 4mm
SD: 4mm
</t>
  </si>
  <si>
    <t xml:space="preserve">H6   D6
</t>
  </si>
  <si>
    <t>00:29:24</t>
  </si>
  <si>
    <t xml:space="preserve"> T7</t>
  </si>
  <si>
    <t>Spot Drill 1 description</t>
  </si>
  <si>
    <t xml:space="preserve">D: 6mm
AD: 6mm
A: 90°
</t>
  </si>
  <si>
    <t xml:space="preserve">OHL: 25mm
CL: 3mm
H: 105mm
TL: 60mm
SL: 30mm
</t>
  </si>
  <si>
    <t xml:space="preserve">H7   D7
</t>
  </si>
  <si>
    <t>00:01:35</t>
  </si>
  <si>
    <t xml:space="preserve"> T8</t>
  </si>
  <si>
    <t>Drill description</t>
  </si>
  <si>
    <t xml:space="preserve">D: 4.8mm
AD: 4.8mm
A: 118°
</t>
  </si>
  <si>
    <t xml:space="preserve">H8   D8
</t>
  </si>
  <si>
    <t>00:01:34</t>
  </si>
  <si>
    <t xml:space="preserve"> T9</t>
  </si>
  <si>
    <t>Thread Mill description</t>
  </si>
  <si>
    <t xml:space="preserve">AD: 12mm
CD: 5.333mm
</t>
  </si>
  <si>
    <t xml:space="preserve">OHL: 29.6mm
H: 109.6mm
TL: 80mm
SL: 24mm
TCL: 2.5
</t>
  </si>
  <si>
    <t xml:space="preserve">Flutes: 2
Pitch=1.25mm
</t>
  </si>
  <si>
    <t>Ball Nose Mill description</t>
  </si>
  <si>
    <t xml:space="preserve">D: 6mm
AD: 6mm
SD: 6mm
R: 3mm
</t>
  </si>
  <si>
    <t>0:59:30</t>
  </si>
  <si>
    <t xml:space="preserve"> T11</t>
  </si>
  <si>
    <t>Spot Drill 2 description</t>
  </si>
  <si>
    <t xml:space="preserve">D: 4mm
AD: 4mm
A: 90°
</t>
  </si>
  <si>
    <t xml:space="preserve">OHL: 25mm
CL: 2mm
H: 105mm
TL: 60mm
SL: 30mm
</t>
  </si>
  <si>
    <t xml:space="preserve">H11   D11
</t>
  </si>
  <si>
    <t>0:01:15</t>
  </si>
  <si>
    <t>clamping fixture</t>
  </si>
  <si>
    <t>MAC 1 (1- Position):  X0  Y0  Z330</t>
  </si>
  <si>
    <t>clamping fixture1</t>
  </si>
  <si>
    <t>MAC 2 (1- Position):  X0  Y0  Z240</t>
  </si>
  <si>
    <t>Images</t>
  </si>
  <si>
    <t>img_error:not_found{D:\Setup Sheet Project\Web Config Add-In Rev13\Logos\CompanyLogo1.png}</t>
  </si>
  <si>
    <t>END MILL - HSK A 63 ER32X 80</t>
  </si>
  <si>
    <t>BULL NOSE MILL - HSK A 63 ER32X 80</t>
  </si>
  <si>
    <t>SLOT MILL - HSK A 63 ER32X 80</t>
  </si>
  <si>
    <t>SPOT DRILL - HSK A 63 ER32X 80</t>
  </si>
  <si>
    <t>DRILL - HSK A 63 ER32X 80</t>
  </si>
  <si>
    <t>THREAD MILL - HSK A 63 ER32X 80</t>
  </si>
  <si>
    <t>BALL NOSE MILL - HSK A 63 ER32X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</si>
</sst>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dddd"/>
    <numFmt numFmtId="166" formatCode="[h]:mm:ss;@"/>
    <numFmt numFmtId="167" formatCode="#,##0.##"/>
  </numFmts>
  <fonts count="16" x14ac:knownFonts="1">
    <font>
      <sz val="11"/>
      <color theme="1"/>
      <name val="Calibri"/>
      <family val="2"/>
      <charset val="238"/>
      <scheme val="minor"/>
    </font>
    <font>
      <b/>
      <sz val="11"/>
      <color theme="1"/>
      <name val="Calibri"/>
      <family val="2"/>
      <charset val="238"/>
      <scheme val="minor"/>
    </font>
    <font>
      <b/>
      <sz val="11"/>
      <color theme="0"/>
      <name val="Calibri"/>
      <family val="2"/>
      <charset val="238"/>
      <scheme val="minor"/>
    </font>
    <font>
      <b/>
      <sz val="11"/>
      <color rgb="FF3F3F3F"/>
      <name val="Calibri"/>
      <family val="2"/>
      <charset val="238"/>
      <scheme val="minor"/>
    </font>
    <font>
      <sz val="10"/>
      <color theme="1"/>
      <name val="Calibri"/>
      <family val="2"/>
      <charset val="238"/>
      <scheme val="minor"/>
    </font>
    <font>
      <sz val="12"/>
      <color theme="1"/>
      <name val="Calibri"/>
      <family val="2"/>
      <charset val="238"/>
      <scheme val="minor"/>
    </font>
    <font>
      <b/>
      <sz val="12"/>
      <color theme="1"/>
      <name val="Calibri"/>
      <family val="2"/>
      <charset val="238"/>
      <scheme val="minor"/>
    </font>
    <font>
      <b/>
      <sz val="10"/>
      <color theme="1"/>
      <name val="Calibri"/>
      <family val="2"/>
      <charset val="238"/>
      <scheme val="minor"/>
    </font>
    <font>
      <i/>
      <sz val="10"/>
      <color theme="1"/>
      <name val="Calibri"/>
      <family val="2"/>
      <charset val="238"/>
      <scheme val="minor"/>
    </font>
    <font>
      <sz val="10"/>
      <name val="Calibri"/>
      <family val="2"/>
      <charset val="238"/>
    </font>
    <font>
      <sz val="10"/>
      <name val="Calibri"/>
      <family val="2"/>
      <charset val="238"/>
      <scheme val="minor"/>
    </font>
    <font>
      <sz val="6"/>
      <color theme="1"/>
      <name val="Calibri"/>
      <family val="2"/>
      <charset val="238"/>
      <scheme val="minor"/>
    </font>
    <font>
      <b/>
      <sz val="14"/>
      <name val="Calibri"/>
      <family val="2"/>
      <charset val="238"/>
      <scheme val="minor"/>
    </font>
    <font>
      <b/>
      <i/>
      <sz val="14"/>
      <name val="Calibri"/>
      <family val="2"/>
      <charset val="238"/>
      <scheme val="minor"/>
    </font>
    <font>
      <i/>
      <sz val="11"/>
      <color theme="1" tint="-0.34998626667073579"/>
      <name val="Calibri"/>
      <family val="2"/>
      <charset val="238"/>
      <scheme val="minor"/>
    </font>
    <font>
      <sz val="11"/>
      <color theme="1"/>
      <name val="Calibri"/>
      <family val="2"/>
      <charset val="238"/>
      <scheme val="minor"/>
    </font>
  </fonts>
  <fills count="7">
    <fill>
      <patternFill patternType="none"/>
    </fill>
    <fill>
      <patternFill patternType="gray125"/>
    </fill>
    <fill>
      <patternFill patternType="solid">
        <fgColor rgb="FFA5A5A5"/>
      </patternFill>
    </fill>
    <fill>
      <patternFill patternType="solid">
        <fgColor rgb="FFF2F2F2"/>
      </patternFill>
    </fill>
    <fill>
      <patternFill patternType="solid">
        <fgColor theme="0" tint="-4.9989318521683403E-2"/>
        <bgColor indexed="64"/>
      </patternFill>
    </fill>
    <fill>
      <gradientFill degree="90">
        <stop position="0">
          <color theme="0"/>
        </stop>
        <stop position="1">
          <color theme="4" tint="0.59999389629810485"/>
        </stop>
      </gradientFill>
    </fill>
    <fill>
      <patternFill patternType="solid">
        <fgColor rgb="FFE4ECF4"/>
        <bgColor indexed="64"/>
      </patternFill>
    </fill>
  </fills>
  <borders count="63">
    <border>
      <left/>
      <right/>
      <top/>
      <bottom/>
      <diagonal/>
    </border>
    <border>
      <left style="medium">
        <color indexed="64"/>
      </left>
      <right/>
      <top/>
      <bottom/>
      <diagonal/>
    </border>
    <border>
      <left/>
      <right/>
      <top/>
      <bottom style="medium">
        <color indexed="64"/>
      </bottom>
      <diagonal/>
    </border>
    <border>
      <left style="thin">
        <color indexed="64"/>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4">
    <xf numFmtId="0" fontId="0" fillId="0" borderId="0"/>
    <xf numFmtId="0" fontId="2" fillId="2" borderId="54" applyNumberFormat="0" applyAlignment="0" applyProtection="0"/>
    <xf numFmtId="0" fontId="3" fillId="3" borderId="55" applyNumberFormat="0" applyAlignment="0" applyProtection="0"/>
    <xf numFmtId="164" fontId="15" fillId="0" borderId="0" applyFont="0" applyFill="0" applyBorder="0" applyAlignment="0" applyProtection="0"/>
  </cellStyleXfs>
  <cellXfs count="215">
    <xf numFmtId="0" fontId="0" fillId="0" borderId="0" xfId="0"/>
    <xf numFmtId="0" fontId="1" fillId="0" borderId="0" xfId="0" applyFont="1"/>
    <xf numFmtId="14" fontId="0" fillId="0" borderId="0" xfId="0" applyNumberFormat="1"/>
    <xf numFmtId="0" fontId="4" fillId="0" borderId="0" xfId="0" applyFont="1"/>
    <xf numFmtId="0" fontId="4" fillId="0" borderId="0" xfId="0" applyFont="1" applyAlignment="1">
      <alignment horizontal="left" vertical="center"/>
    </xf>
    <xf numFmtId="0" fontId="4" fillId="0" borderId="0" xfId="0" applyFont="1" applyAlignment="1">
      <alignment horizontal="left" vertical="top" wrapText="1"/>
    </xf>
    <xf numFmtId="0" fontId="4" fillId="0" borderId="0" xfId="0" applyFont="1" applyAlignment="1">
      <alignment vertical="center"/>
    </xf>
    <xf numFmtId="0" fontId="4" fillId="0" borderId="0" xfId="0" applyFont="1" applyAlignment="1">
      <alignment vertical="top" wrapText="1"/>
    </xf>
    <xf numFmtId="166" fontId="7" fillId="0" borderId="0" xfId="0" applyNumberFormat="1" applyFont="1" applyAlignment="1">
      <alignment horizontal="center" vertical="center"/>
    </xf>
    <xf numFmtId="0" fontId="4" fillId="0" borderId="0" xfId="0" applyFont="1" applyAlignment="1">
      <alignment horizontal="right" vertical="center" wrapText="1"/>
    </xf>
    <xf numFmtId="166" fontId="4" fillId="0" borderId="0" xfId="0" applyNumberFormat="1" applyFont="1" applyAlignment="1">
      <alignment horizontal="left" vertical="center" wrapText="1"/>
    </xf>
    <xf numFmtId="0" fontId="5" fillId="0" borderId="0" xfId="0" applyFont="1" applyAlignment="1">
      <alignment horizontal="center" vertical="center"/>
    </xf>
    <xf numFmtId="2" fontId="4" fillId="0" borderId="0" xfId="0" applyNumberFormat="1" applyFont="1" applyAlignment="1">
      <alignment horizontal="center" vertical="center"/>
    </xf>
    <xf numFmtId="14" fontId="4" fillId="0" borderId="10" xfId="0" applyNumberFormat="1" applyFont="1" applyBorder="1" applyAlignment="1">
      <alignment horizontal="center" vertical="center"/>
    </xf>
    <xf numFmtId="0" fontId="12" fillId="0" borderId="0" xfId="0" applyFont="1"/>
    <xf numFmtId="0" fontId="12" fillId="2" borderId="54" xfId="1" applyFont="1" applyAlignment="1">
      <alignment horizontal="left" vertical="top"/>
    </xf>
    <xf numFmtId="0" fontId="12" fillId="3" borderId="55" xfId="2" applyFont="1" applyAlignment="1">
      <alignment horizontal="left" vertical="top"/>
    </xf>
    <xf numFmtId="0" fontId="13" fillId="0" borderId="0" xfId="0" applyFont="1" applyAlignment="1">
      <alignment horizontal="left" vertical="top"/>
    </xf>
    <xf numFmtId="0" fontId="2" fillId="2" borderId="54" xfId="1" applyAlignment="1">
      <alignment horizontal="left" vertical="top"/>
    </xf>
    <xf numFmtId="14" fontId="3" fillId="3" borderId="55" xfId="2" applyNumberFormat="1" applyAlignment="1">
      <alignment horizontal="left" vertical="top"/>
    </xf>
    <xf numFmtId="0" fontId="14" fillId="0" borderId="0" xfId="0" applyFont="1" applyAlignment="1">
      <alignment horizontal="left" vertical="top"/>
    </xf>
    <xf numFmtId="165" fontId="3" fillId="3" borderId="55" xfId="2" applyNumberFormat="1" applyAlignment="1">
      <alignment horizontal="left" vertical="top"/>
    </xf>
    <xf numFmtId="0" fontId="3" fillId="3" borderId="55" xfId="2" applyAlignment="1">
      <alignment horizontal="left" vertical="top"/>
    </xf>
    <xf numFmtId="0" fontId="9" fillId="0" borderId="0" xfId="0" applyFont="1" applyAlignment="1">
      <alignment horizontal="left" vertical="top" wrapText="1"/>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7" fillId="0" borderId="2" xfId="0" applyFont="1" applyBorder="1" applyAlignment="1">
      <alignment horizontal="center" vertical="center"/>
    </xf>
    <xf numFmtId="0" fontId="4" fillId="0" borderId="0" xfId="0" applyFont="1" applyAlignment="1">
      <alignment horizontal="center" vertical="center"/>
    </xf>
    <xf numFmtId="0" fontId="7" fillId="0" borderId="10" xfId="0" applyFont="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6" fillId="5" borderId="11"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12" xfId="0" applyFont="1" applyFill="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horizontal="center" vertical="center"/>
    </xf>
    <xf numFmtId="0" fontId="7" fillId="0" borderId="4" xfId="0" applyFont="1" applyBorder="1" applyAlignment="1">
      <alignment horizontal="center" vertical="center"/>
    </xf>
    <xf numFmtId="0" fontId="8" fillId="0" borderId="5" xfId="0" applyFont="1" applyBorder="1" applyAlignment="1">
      <alignment horizontal="left" vertical="center" indent="1"/>
    </xf>
    <xf numFmtId="0" fontId="8" fillId="0" borderId="2" xfId="0" applyFont="1" applyBorder="1" applyAlignment="1">
      <alignment horizontal="left" vertical="center" indent="1"/>
    </xf>
    <xf numFmtId="0" fontId="8" fillId="0" borderId="12" xfId="0" applyFont="1" applyBorder="1" applyAlignment="1">
      <alignment horizontal="left" vertical="center" indent="1"/>
    </xf>
    <xf numFmtId="0" fontId="10" fillId="0" borderId="6" xfId="0" applyFont="1" applyBorder="1" applyAlignment="1">
      <alignment horizontal="left" vertical="top" wrapText="1"/>
    </xf>
    <xf numFmtId="0" fontId="10" fillId="0" borderId="56" xfId="0" applyFont="1" applyBorder="1" applyAlignment="1">
      <alignment horizontal="left" vertical="top" wrapText="1"/>
    </xf>
    <xf numFmtId="0" fontId="10" fillId="0" borderId="0" xfId="0" applyFont="1" applyAlignment="1">
      <alignment horizontal="left" vertical="top" wrapText="1"/>
    </xf>
    <xf numFmtId="0" fontId="10" fillId="0" borderId="4" xfId="0" applyFont="1" applyBorder="1" applyAlignment="1">
      <alignment horizontal="left" vertical="top" wrapText="1"/>
    </xf>
    <xf numFmtId="0" fontId="9" fillId="0" borderId="31" xfId="0" applyFont="1" applyBorder="1" applyAlignment="1">
      <alignment horizontal="left" vertical="top" shrinkToFit="1"/>
    </xf>
    <xf numFmtId="0" fontId="9" fillId="0" borderId="2" xfId="0" applyFont="1" applyBorder="1" applyAlignment="1">
      <alignment horizontal="left" vertical="top" shrinkToFit="1"/>
    </xf>
    <xf numFmtId="0" fontId="4" fillId="0" borderId="2" xfId="0" applyFont="1" applyBorder="1" applyAlignment="1">
      <alignment horizontal="right" vertical="center" shrinkToFit="1"/>
    </xf>
    <xf numFmtId="166" fontId="4" fillId="0" borderId="2" xfId="0" applyNumberFormat="1" applyFont="1" applyBorder="1" applyAlignment="1">
      <alignment horizontal="center" vertical="center" shrinkToFit="1"/>
    </xf>
    <xf numFmtId="166" fontId="4" fillId="0" borderId="12" xfId="0" applyNumberFormat="1" applyFont="1" applyBorder="1" applyAlignment="1">
      <alignment horizontal="center" vertical="center" shrinkToFit="1"/>
    </xf>
    <xf numFmtId="0" fontId="4" fillId="0" borderId="6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59" xfId="0" applyFont="1" applyBorder="1" applyAlignment="1">
      <alignment horizontal="center" vertical="center"/>
    </xf>
    <xf numFmtId="0" fontId="4" fillId="0" borderId="8" xfId="0" applyFont="1" applyBorder="1" applyAlignment="1">
      <alignment horizontal="center" vertical="center"/>
    </xf>
    <xf numFmtId="0" fontId="4" fillId="0" borderId="41" xfId="0" applyFont="1" applyBorder="1" applyAlignment="1">
      <alignment horizontal="center" vertical="center"/>
    </xf>
    <xf numFmtId="0" fontId="4" fillId="0" borderId="31" xfId="0" applyFont="1" applyBorder="1" applyAlignment="1">
      <alignment horizontal="center" vertical="center"/>
    </xf>
    <xf numFmtId="0" fontId="4" fillId="0" borderId="60" xfId="0" applyFont="1" applyBorder="1" applyAlignment="1">
      <alignment horizontal="center" vertical="center"/>
    </xf>
    <xf numFmtId="0" fontId="9" fillId="0" borderId="7" xfId="0" applyFont="1" applyBorder="1" applyAlignment="1">
      <alignment horizontal="left" vertical="top" wrapText="1"/>
    </xf>
    <xf numFmtId="0" fontId="9" fillId="0" borderId="6" xfId="0" applyFont="1" applyBorder="1" applyAlignment="1">
      <alignment horizontal="left" vertical="top" wrapText="1"/>
    </xf>
    <xf numFmtId="0" fontId="9" fillId="0" borderId="8" xfId="0" applyFont="1" applyBorder="1" applyAlignment="1">
      <alignment horizontal="left" vertical="top" wrapText="1"/>
    </xf>
    <xf numFmtId="0" fontId="9" fillId="0" borderId="0" xfId="0" applyFont="1" applyAlignment="1">
      <alignment horizontal="left" vertical="top" wrapText="1"/>
    </xf>
    <xf numFmtId="0" fontId="7" fillId="0" borderId="9" xfId="0" applyFont="1" applyBorder="1" applyAlignment="1">
      <alignment horizontal="center" vertical="center" shrinkToFit="1"/>
    </xf>
    <xf numFmtId="0" fontId="7" fillId="0" borderId="10" xfId="0" applyFont="1" applyBorder="1" applyAlignment="1">
      <alignment horizontal="center" vertical="center" shrinkToFit="1"/>
    </xf>
    <xf numFmtId="0" fontId="7" fillId="0" borderId="36"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0" fontId="7" fillId="0" borderId="39" xfId="0" applyFont="1" applyBorder="1" applyAlignment="1">
      <alignment horizontal="center" vertical="center" shrinkToFit="1"/>
    </xf>
    <xf numFmtId="0" fontId="4" fillId="5" borderId="3" xfId="0" applyFont="1" applyFill="1" applyBorder="1" applyAlignment="1">
      <alignment horizontal="right" vertical="center"/>
    </xf>
    <xf numFmtId="0" fontId="4" fillId="5" borderId="10" xfId="0" applyFont="1" applyFill="1" applyBorder="1" applyAlignment="1">
      <alignment horizontal="right" vertical="center"/>
    </xf>
    <xf numFmtId="0" fontId="4" fillId="5" borderId="53" xfId="0" applyFont="1" applyFill="1" applyBorder="1" applyAlignment="1">
      <alignment horizontal="right" vertical="center"/>
    </xf>
    <xf numFmtId="0" fontId="4" fillId="5" borderId="38" xfId="0" applyFont="1" applyFill="1" applyBorder="1" applyAlignment="1">
      <alignment horizontal="right" vertical="center"/>
    </xf>
    <xf numFmtId="0" fontId="7" fillId="5" borderId="10" xfId="0" applyFont="1" applyFill="1" applyBorder="1" applyAlignment="1">
      <alignment horizontal="left" vertical="center" wrapText="1"/>
    </xf>
    <xf numFmtId="0" fontId="7" fillId="5" borderId="11" xfId="0" applyFont="1" applyFill="1" applyBorder="1" applyAlignment="1">
      <alignment horizontal="left" vertical="center" wrapText="1"/>
    </xf>
    <xf numFmtId="0" fontId="7" fillId="5" borderId="38" xfId="0" applyFont="1" applyFill="1" applyBorder="1" applyAlignment="1">
      <alignment horizontal="left" vertical="center" wrapText="1"/>
    </xf>
    <xf numFmtId="0" fontId="7" fillId="5" borderId="40" xfId="0" applyFont="1" applyFill="1" applyBorder="1" applyAlignment="1">
      <alignment horizontal="left" vertical="center" wrapText="1"/>
    </xf>
    <xf numFmtId="0" fontId="4" fillId="4" borderId="33"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35" xfId="0" applyFont="1" applyFill="1" applyBorder="1" applyAlignment="1">
      <alignment horizontal="center" vertical="center"/>
    </xf>
    <xf numFmtId="166" fontId="7" fillId="0" borderId="31" xfId="0" applyNumberFormat="1" applyFont="1" applyBorder="1" applyAlignment="1">
      <alignment horizontal="center" vertical="center"/>
    </xf>
    <xf numFmtId="166" fontId="7" fillId="0" borderId="2" xfId="0" applyNumberFormat="1" applyFont="1" applyBorder="1" applyAlignment="1">
      <alignment horizontal="center" vertical="center"/>
    </xf>
    <xf numFmtId="166" fontId="7" fillId="0" borderId="12" xfId="0" applyNumberFormat="1" applyFont="1" applyBorder="1" applyAlignment="1">
      <alignment horizontal="center" vertical="center"/>
    </xf>
    <xf numFmtId="2" fontId="4" fillId="0" borderId="42" xfId="0" applyNumberFormat="1" applyFont="1" applyBorder="1" applyAlignment="1">
      <alignment horizontal="center" vertical="center"/>
    </xf>
    <xf numFmtId="2" fontId="4" fillId="0" borderId="29" xfId="0" applyNumberFormat="1" applyFont="1" applyBorder="1" applyAlignment="1">
      <alignment horizontal="center" vertical="center"/>
    </xf>
    <xf numFmtId="2" fontId="4" fillId="0" borderId="43" xfId="0" applyNumberFormat="1" applyFont="1" applyBorder="1" applyAlignment="1">
      <alignment horizontal="center" vertical="center"/>
    </xf>
    <xf numFmtId="2" fontId="4" fillId="0" borderId="13" xfId="0" applyNumberFormat="1" applyFont="1" applyBorder="1" applyAlignment="1">
      <alignment horizontal="center" vertical="center"/>
    </xf>
    <xf numFmtId="2" fontId="4" fillId="0" borderId="14" xfId="0" applyNumberFormat="1" applyFont="1" applyBorder="1" applyAlignment="1">
      <alignment horizontal="center" vertical="center"/>
    </xf>
    <xf numFmtId="0" fontId="8" fillId="0" borderId="44" xfId="0" applyFont="1" applyBorder="1" applyAlignment="1">
      <alignment horizontal="left" vertical="center"/>
    </xf>
    <xf numFmtId="0" fontId="8" fillId="0" borderId="45" xfId="0" applyFont="1" applyBorder="1" applyAlignment="1">
      <alignment horizontal="left" vertical="center"/>
    </xf>
    <xf numFmtId="0" fontId="4" fillId="0" borderId="45" xfId="0" applyFont="1" applyBorder="1" applyAlignment="1">
      <alignment horizontal="left" vertical="center"/>
    </xf>
    <xf numFmtId="0" fontId="4" fillId="0" borderId="46" xfId="0" applyFont="1" applyBorder="1" applyAlignment="1">
      <alignment horizontal="left" vertical="center"/>
    </xf>
    <xf numFmtId="0" fontId="8" fillId="0" borderId="47" xfId="0" applyFont="1" applyBorder="1" applyAlignment="1">
      <alignment horizontal="center" vertical="center"/>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51" xfId="0" applyFont="1" applyBorder="1" applyAlignment="1">
      <alignment horizontal="center" vertical="center"/>
    </xf>
    <xf numFmtId="0" fontId="8" fillId="0" borderId="61" xfId="0" applyFont="1" applyBorder="1" applyAlignment="1">
      <alignment horizontal="left" vertical="center"/>
    </xf>
    <xf numFmtId="0" fontId="8" fillId="0" borderId="6" xfId="0" applyFont="1" applyBorder="1" applyAlignment="1">
      <alignment horizontal="left" vertical="center"/>
    </xf>
    <xf numFmtId="0" fontId="8" fillId="0" borderId="59" xfId="0" applyFont="1" applyBorder="1" applyAlignment="1">
      <alignment horizontal="left" vertical="center"/>
    </xf>
    <xf numFmtId="0" fontId="8" fillId="0" borderId="37" xfId="0" applyFont="1" applyBorder="1" applyAlignment="1">
      <alignment horizontal="left" vertical="center"/>
    </xf>
    <xf numFmtId="0" fontId="8" fillId="0" borderId="38" xfId="0" applyFont="1" applyBorder="1" applyAlignment="1">
      <alignment horizontal="left" vertical="center"/>
    </xf>
    <xf numFmtId="0" fontId="8" fillId="0" borderId="39" xfId="0" applyFont="1" applyBorder="1" applyAlignment="1">
      <alignment horizontal="left" vertical="center"/>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4" fillId="0" borderId="56" xfId="0" applyFont="1" applyBorder="1" applyAlignment="1">
      <alignment horizontal="left" vertical="center" wrapText="1"/>
    </xf>
    <xf numFmtId="0" fontId="4" fillId="0" borderId="53" xfId="0" applyFont="1" applyBorder="1" applyAlignment="1">
      <alignment horizontal="left" vertical="center" wrapText="1"/>
    </xf>
    <xf numFmtId="0" fontId="4" fillId="0" borderId="38" xfId="0" applyFont="1" applyBorder="1" applyAlignment="1">
      <alignment horizontal="left" vertical="center" wrapText="1"/>
    </xf>
    <xf numFmtId="0" fontId="4" fillId="0" borderId="40" xfId="0" applyFont="1" applyBorder="1" applyAlignment="1">
      <alignment horizontal="left" vertical="center" wrapText="1"/>
    </xf>
    <xf numFmtId="0" fontId="8" fillId="0" borderId="17" xfId="0" applyFont="1" applyBorder="1" applyAlignment="1">
      <alignment horizontal="left" vertical="center"/>
    </xf>
    <xf numFmtId="0" fontId="8" fillId="0" borderId="18" xfId="0" applyFont="1" applyBorder="1" applyAlignment="1">
      <alignment horizontal="left" vertical="center"/>
    </xf>
    <xf numFmtId="0" fontId="4" fillId="0" borderId="18" xfId="0" applyFont="1" applyBorder="1" applyAlignment="1">
      <alignment horizontal="left" vertical="center"/>
    </xf>
    <xf numFmtId="0" fontId="4" fillId="0" borderId="24" xfId="0" applyFont="1" applyBorder="1" applyAlignment="1">
      <alignment horizontal="left" vertical="center" wrapText="1"/>
    </xf>
    <xf numFmtId="0" fontId="4" fillId="0" borderId="25" xfId="0" applyFont="1" applyBorder="1" applyAlignment="1">
      <alignment horizontal="left" vertical="center" wrapText="1"/>
    </xf>
    <xf numFmtId="0" fontId="4" fillId="0" borderId="27" xfId="0" applyFont="1" applyBorder="1" applyAlignment="1">
      <alignment horizontal="left" vertical="center" wrapText="1"/>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4" fillId="0" borderId="27" xfId="0" applyFont="1" applyBorder="1" applyAlignment="1">
      <alignment horizontal="left" vertical="center"/>
    </xf>
    <xf numFmtId="0" fontId="8" fillId="0" borderId="52" xfId="0" applyFont="1" applyBorder="1" applyAlignment="1">
      <alignment horizontal="left" vertical="center"/>
    </xf>
    <xf numFmtId="0" fontId="8" fillId="0" borderId="25" xfId="0" applyFont="1" applyBorder="1" applyAlignment="1">
      <alignment horizontal="left" vertical="center"/>
    </xf>
    <xf numFmtId="0" fontId="8" fillId="0" borderId="26" xfId="0" applyFont="1" applyBorder="1" applyAlignment="1">
      <alignment horizontal="left" vertical="center"/>
    </xf>
    <xf numFmtId="0" fontId="4" fillId="0" borderId="26" xfId="0" applyFont="1" applyBorder="1" applyAlignment="1">
      <alignment horizontal="left" vertical="center"/>
    </xf>
    <xf numFmtId="14" fontId="11" fillId="0" borderId="9" xfId="0" applyNumberFormat="1" applyFont="1" applyBorder="1" applyAlignment="1">
      <alignment horizontal="left" vertical="top"/>
    </xf>
    <xf numFmtId="14" fontId="11" fillId="0" borderId="10" xfId="0" applyNumberFormat="1" applyFont="1" applyBorder="1" applyAlignment="1">
      <alignment horizontal="left" vertical="top"/>
    </xf>
    <xf numFmtId="14" fontId="11" fillId="0" borderId="36" xfId="0" applyNumberFormat="1" applyFont="1" applyBorder="1" applyAlignment="1">
      <alignment horizontal="left" vertical="top"/>
    </xf>
    <xf numFmtId="14" fontId="11" fillId="0" borderId="1" xfId="0" applyNumberFormat="1" applyFont="1" applyBorder="1" applyAlignment="1">
      <alignment horizontal="left" vertical="top"/>
    </xf>
    <xf numFmtId="14" fontId="11" fillId="0" borderId="0" xfId="0" applyNumberFormat="1" applyFont="1" applyAlignment="1">
      <alignment horizontal="left" vertical="top"/>
    </xf>
    <xf numFmtId="14" fontId="11" fillId="0" borderId="41" xfId="0" applyNumberFormat="1" applyFont="1" applyBorder="1" applyAlignment="1">
      <alignment horizontal="left" vertical="top"/>
    </xf>
    <xf numFmtId="14" fontId="11" fillId="0" borderId="5" xfId="0" applyNumberFormat="1" applyFont="1" applyBorder="1" applyAlignment="1">
      <alignment horizontal="left" vertical="top"/>
    </xf>
    <xf numFmtId="14" fontId="11" fillId="0" borderId="2" xfId="0" applyNumberFormat="1" applyFont="1" applyBorder="1" applyAlignment="1">
      <alignment horizontal="left" vertical="top"/>
    </xf>
    <xf numFmtId="14" fontId="11" fillId="0" borderId="60" xfId="0" applyNumberFormat="1" applyFont="1" applyBorder="1" applyAlignment="1">
      <alignment horizontal="left" vertical="top"/>
    </xf>
    <xf numFmtId="0" fontId="4" fillId="0" borderId="3" xfId="0" applyFont="1" applyBorder="1" applyAlignment="1">
      <alignment horizontal="center" vertical="center"/>
    </xf>
    <xf numFmtId="0" fontId="4" fillId="0" borderId="36" xfId="0" applyFont="1" applyBorder="1" applyAlignment="1">
      <alignment horizontal="center" vertical="center"/>
    </xf>
    <xf numFmtId="0" fontId="7" fillId="0" borderId="8" xfId="0" applyFont="1" applyBorder="1" applyAlignment="1">
      <alignment horizontal="center" vertical="center"/>
    </xf>
    <xf numFmtId="0" fontId="7" fillId="0" borderId="41" xfId="0" applyFont="1" applyBorder="1" applyAlignment="1">
      <alignment horizontal="center" vertical="center"/>
    </xf>
    <xf numFmtId="0" fontId="8" fillId="0" borderId="15" xfId="0" applyFont="1" applyBorder="1" applyAlignment="1">
      <alignment horizontal="left" vertical="center"/>
    </xf>
    <xf numFmtId="0" fontId="8" fillId="0" borderId="16" xfId="0" applyFont="1" applyBorder="1" applyAlignment="1">
      <alignment horizontal="left" vertical="center"/>
    </xf>
    <xf numFmtId="0" fontId="4" fillId="0" borderId="16" xfId="0" applyFont="1" applyBorder="1" applyAlignment="1">
      <alignment horizontal="left" vertical="center"/>
    </xf>
    <xf numFmtId="0" fontId="4" fillId="0" borderId="3" xfId="0" applyFont="1" applyBorder="1" applyAlignment="1">
      <alignment horizontal="center" vertical="distributed"/>
    </xf>
    <xf numFmtId="0" fontId="4" fillId="0" borderId="10" xfId="0" applyFont="1" applyBorder="1" applyAlignment="1">
      <alignment horizontal="center" vertical="distributed"/>
    </xf>
    <xf numFmtId="0" fontId="4" fillId="0" borderId="11" xfId="0" applyFont="1" applyBorder="1" applyAlignment="1">
      <alignment horizontal="center" vertical="distributed"/>
    </xf>
    <xf numFmtId="0" fontId="4" fillId="0" borderId="8" xfId="0" applyFont="1" applyBorder="1" applyAlignment="1">
      <alignment horizontal="center" vertical="distributed"/>
    </xf>
    <xf numFmtId="0" fontId="4" fillId="0" borderId="0" xfId="0" applyFont="1" applyAlignment="1">
      <alignment horizontal="center" vertical="distributed"/>
    </xf>
    <xf numFmtId="0" fontId="4" fillId="0" borderId="4" xfId="0" applyFont="1" applyBorder="1" applyAlignment="1">
      <alignment horizontal="center" vertical="distributed"/>
    </xf>
    <xf numFmtId="0" fontId="4" fillId="0" borderId="53" xfId="0" applyFont="1" applyBorder="1" applyAlignment="1">
      <alignment horizontal="center" vertical="distributed"/>
    </xf>
    <xf numFmtId="0" fontId="4" fillId="0" borderId="38" xfId="0" applyFont="1" applyBorder="1" applyAlignment="1">
      <alignment horizontal="center" vertical="distributed"/>
    </xf>
    <xf numFmtId="0" fontId="4" fillId="0" borderId="40" xfId="0" applyFont="1" applyBorder="1" applyAlignment="1">
      <alignment horizontal="center" vertical="distributed"/>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13" xfId="0" applyFont="1" applyBorder="1" applyAlignment="1">
      <alignment horizontal="center" vertical="center"/>
    </xf>
    <xf numFmtId="0" fontId="7" fillId="5" borderId="62" xfId="0" applyFont="1" applyFill="1" applyBorder="1" applyAlignment="1">
      <alignment horizontal="left" vertical="center" indent="1"/>
    </xf>
    <xf numFmtId="0" fontId="7" fillId="5" borderId="22" xfId="0" applyFont="1" applyFill="1" applyBorder="1" applyAlignment="1">
      <alignment horizontal="left" vertical="center" indent="1"/>
    </xf>
    <xf numFmtId="0" fontId="7" fillId="5" borderId="23" xfId="0" applyFont="1" applyFill="1" applyBorder="1" applyAlignment="1">
      <alignment horizontal="left" vertical="center" indent="1"/>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167" fontId="4" fillId="0" borderId="24" xfId="3" applyNumberFormat="1" applyFont="1" applyBorder="1" applyAlignment="1">
      <alignment horizontal="center" vertical="center"/>
    </xf>
    <xf numFmtId="167" fontId="4" fillId="0" borderId="25" xfId="3" applyNumberFormat="1" applyFont="1" applyBorder="1" applyAlignment="1">
      <alignment horizontal="center" vertical="center"/>
    </xf>
    <xf numFmtId="167" fontId="4" fillId="0" borderId="26" xfId="3" applyNumberFormat="1" applyFont="1" applyBorder="1" applyAlignment="1">
      <alignment horizontal="center" vertical="center"/>
    </xf>
    <xf numFmtId="166" fontId="4" fillId="0" borderId="24" xfId="0" applyNumberFormat="1" applyFont="1" applyBorder="1" applyAlignment="1">
      <alignment horizontal="center" vertical="center"/>
    </xf>
    <xf numFmtId="166" fontId="4" fillId="0" borderId="25" xfId="0" applyNumberFormat="1" applyFont="1" applyBorder="1" applyAlignment="1">
      <alignment horizontal="center" vertical="center"/>
    </xf>
    <xf numFmtId="166" fontId="4" fillId="0" borderId="27" xfId="0" applyNumberFormat="1" applyFont="1" applyBorder="1" applyAlignment="1">
      <alignment horizontal="center" vertical="center"/>
    </xf>
    <xf numFmtId="0" fontId="7" fillId="0" borderId="24" xfId="0" applyFont="1" applyBorder="1" applyAlignment="1">
      <alignment horizontal="left" vertical="center" indent="1"/>
    </xf>
    <xf numFmtId="0" fontId="7" fillId="0" borderId="25" xfId="0" applyFont="1" applyBorder="1" applyAlignment="1">
      <alignment horizontal="left" vertical="center" indent="1"/>
    </xf>
    <xf numFmtId="0" fontId="7" fillId="0" borderId="24" xfId="0" applyFont="1" applyBorder="1" applyAlignment="1">
      <alignment horizontal="left" vertical="center"/>
    </xf>
    <xf numFmtId="0" fontId="7" fillId="0" borderId="25" xfId="0" applyFont="1" applyBorder="1" applyAlignment="1">
      <alignment horizontal="left" vertical="center"/>
    </xf>
    <xf numFmtId="0" fontId="7" fillId="0" borderId="27" xfId="0" applyFont="1" applyBorder="1" applyAlignment="1">
      <alignment horizontal="left" vertical="center"/>
    </xf>
    <xf numFmtId="0" fontId="7" fillId="6" borderId="13"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30" xfId="0" applyFont="1" applyFill="1" applyBorder="1" applyAlignment="1">
      <alignment horizontal="center" vertical="center"/>
    </xf>
    <xf numFmtId="0" fontId="7" fillId="6" borderId="15" xfId="0" applyFont="1" applyFill="1" applyBorder="1" applyAlignment="1">
      <alignment horizontal="center" vertical="center"/>
    </xf>
    <xf numFmtId="0" fontId="7" fillId="6" borderId="16" xfId="0" applyFont="1" applyFill="1" applyBorder="1" applyAlignment="1">
      <alignment horizontal="center" vertical="center"/>
    </xf>
    <xf numFmtId="0" fontId="7" fillId="6" borderId="57" xfId="0" applyFont="1" applyFill="1" applyBorder="1" applyAlignment="1">
      <alignment horizontal="center" vertical="center"/>
    </xf>
    <xf numFmtId="0" fontId="7" fillId="6" borderId="58"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18" xfId="0" applyFont="1" applyFill="1" applyBorder="1" applyAlignment="1">
      <alignment horizontal="center" vertical="center"/>
    </xf>
    <xf numFmtId="0" fontId="7" fillId="6" borderId="19" xfId="0" applyFont="1" applyFill="1" applyBorder="1" applyAlignment="1">
      <alignment horizontal="center" vertical="center"/>
    </xf>
    <xf numFmtId="0" fontId="7" fillId="6" borderId="20" xfId="0" applyFont="1" applyFill="1" applyBorder="1" applyAlignment="1">
      <alignment horizontal="center" vertical="center"/>
    </xf>
    <xf numFmtId="0" fontId="7" fillId="6" borderId="21" xfId="0" applyFont="1" applyFill="1" applyBorder="1" applyAlignment="1">
      <alignment horizontal="center" vertical="center"/>
    </xf>
    <xf numFmtId="0" fontId="7" fillId="6" borderId="32"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6" xfId="0" applyFont="1" applyFill="1" applyBorder="1" applyAlignment="1">
      <alignment horizontal="center" vertical="center"/>
    </xf>
    <xf numFmtId="0" fontId="7" fillId="6" borderId="59" xfId="0" applyFont="1" applyFill="1" applyBorder="1" applyAlignment="1">
      <alignment horizontal="center" vertical="center"/>
    </xf>
    <xf numFmtId="0" fontId="7" fillId="6" borderId="53" xfId="0" applyFont="1" applyFill="1" applyBorder="1" applyAlignment="1">
      <alignment horizontal="center" vertical="center"/>
    </xf>
    <xf numFmtId="0" fontId="7" fillId="6" borderId="3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59" xfId="0" applyFont="1" applyFill="1" applyBorder="1" applyAlignment="1">
      <alignment horizontal="center" vertical="center" wrapText="1"/>
    </xf>
    <xf numFmtId="0" fontId="7" fillId="6" borderId="53" xfId="0" applyFont="1" applyFill="1" applyBorder="1" applyAlignment="1">
      <alignment horizontal="center" vertical="center" wrapText="1"/>
    </xf>
    <xf numFmtId="0" fontId="7" fillId="6" borderId="38" xfId="0" applyFont="1" applyFill="1" applyBorder="1" applyAlignment="1">
      <alignment horizontal="center" vertical="center" wrapText="1"/>
    </xf>
    <xf numFmtId="0" fontId="7" fillId="6" borderId="39" xfId="0" applyFont="1" applyFill="1" applyBorder="1" applyAlignment="1">
      <alignment horizontal="center" vertical="center" wrapText="1"/>
    </xf>
    <xf numFmtId="0" fontId="7" fillId="6" borderId="56" xfId="0" applyFont="1" applyFill="1" applyBorder="1" applyAlignment="1">
      <alignment horizontal="center" vertical="center"/>
    </xf>
    <xf numFmtId="0" fontId="7" fillId="6" borderId="40" xfId="0" applyFont="1" applyFill="1" applyBorder="1" applyAlignment="1">
      <alignment horizontal="center" vertical="center"/>
    </xf>
    <xf numFmtId="0" fontId="7" fillId="6" borderId="24" xfId="0" applyFont="1" applyFill="1" applyBorder="1" applyAlignment="1">
      <alignment horizontal="center" vertical="center"/>
    </xf>
    <xf numFmtId="0" fontId="7" fillId="6" borderId="25" xfId="0" applyFont="1" applyFill="1" applyBorder="1" applyAlignment="1">
      <alignment horizontal="center" vertical="center"/>
    </xf>
    <xf numFmtId="0" fontId="7" fillId="6" borderId="26" xfId="0" applyFont="1" applyFill="1" applyBorder="1" applyAlignment="1">
      <alignment horizontal="center" vertical="center"/>
    </xf>
    <xf numFmtId="0" fontId="7" fillId="6" borderId="27" xfId="0" applyFont="1" applyFill="1" applyBorder="1" applyAlignment="1">
      <alignment horizontal="center" vertical="center"/>
    </xf>
  </cellXfs>
  <cellStyles count="4">
    <cellStyle name="Check Cell" xfId="1" builtinId="23"/>
    <cellStyle name="Comma" xfId="3" builtinId="3"/>
    <cellStyle name="Normal" xfId="0" builtinId="0"/>
    <cellStyle name="Output" xfId="2" builtinId="21"/>
  </cellStyles>
  <dxfs count="2">
    <dxf>
      <font>
        <b/>
        <i val="0"/>
        <color indexed="10"/>
      </font>
    </dxf>
    <dxf>
      <font>
        <b/>
        <i val="0"/>
        <color indexed="10"/>
      </font>
    </dxf>
  </dxfs>
  <tableStyles count="0" defaultTableStyle="TableStyleMedium9" defaultPivotStyle="PivotStyleLight16"/>
  <colors>
    <mruColors>
      <color rgb="FFE4EC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connections" Target="connections.xml"/><Relationship Id="rId15" Type="http://schemas.microsoft.com/office/2006/relationships/vbaProject" Target="vbaProject.bin"/><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drawing1.xml><?xml version="1.0" encoding="utf-8"?>
<xdr:wsDr xmlns:xdr="http://schemas.openxmlformats.org/drawingml/2006/spreadsheetDrawing" xmlns:a="http://schemas.openxmlformats.org/drawingml/2006/main">
  <xdr:twoCellAnchor editAs="oneCell">
    <xdr:from>
      <xdr:col>0</xdr:col>
      <xdr:colOff>25400</xdr:colOff>
      <xdr:row>157</xdr:row>
      <xdr:rowOff>122436</xdr:rowOff>
    </xdr:from>
    <xdr:to>
      <xdr:col>22</xdr:col>
      <xdr:colOff>117475</xdr:colOff>
      <xdr:row>170</xdr:row>
      <xdr:rowOff>39489</xdr:rowOff>
    </xdr:to>
    <xdr:pic>
      <xdr:nvPicPr>
        <xdr:cNvPr id="56" name="Picture 55">
          <a:extLst>
            <a:ext uri="{FF2B5EF4-FFF2-40B4-BE49-F238E27FC236}">
              <a16:creationId xmlns:a16="http://schemas.microsoft.com/office/drawing/2014/main" id="{1EEB0F4E-57C0-D149-92FB-ED30BCC18E42}"/>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400" y="25544661"/>
          <a:ext cx="3235325" cy="2022078"/>
        </a:xfrm>
        <a:prstGeom prst="rect">
          <a:avLst/>
        </a:prstGeom>
      </xdr:spPr>
    </xdr:pic>
    <xdr:clientData/>
  </xdr:twoCellAnchor>
  <xdr:twoCellAnchor editAs="oneCell">
    <xdr:from>
      <xdr:col>25</xdr:col>
      <xdr:colOff>87313</xdr:colOff>
      <xdr:row>137</xdr:row>
      <xdr:rowOff>25400</xdr:rowOff>
    </xdr:from>
    <xdr:to>
      <xdr:col>43</xdr:col>
      <xdr:colOff>55563</xdr:colOff>
      <xdr:row>152</xdr:row>
      <xdr:rowOff>136525</xdr:rowOff>
    </xdr:to>
    <xdr:pic>
      <xdr:nvPicPr>
        <xdr:cNvPr id="54" name="Picture 53">
          <a:extLst>
            <a:ext uri="{FF2B5EF4-FFF2-40B4-BE49-F238E27FC236}">
              <a16:creationId xmlns:a16="http://schemas.microsoft.com/office/drawing/2014/main" id="{B31BE218-4884-BB60-5E99-BF1626E46B97}"/>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59188" y="22209125"/>
          <a:ext cx="2540000" cy="2540000"/>
        </a:xfrm>
        <a:prstGeom prst="rect">
          <a:avLst/>
        </a:prstGeom>
      </xdr:spPr>
    </xdr:pic>
    <xdr:clientData/>
  </xdr:twoCellAnchor>
  <xdr:twoCellAnchor editAs="oneCell">
    <xdr:from>
      <xdr:col>2</xdr:col>
      <xdr:colOff>87313</xdr:colOff>
      <xdr:row>137</xdr:row>
      <xdr:rowOff>25400</xdr:rowOff>
    </xdr:from>
    <xdr:to>
      <xdr:col>20</xdr:col>
      <xdr:colOff>55563</xdr:colOff>
      <xdr:row>152</xdr:row>
      <xdr:rowOff>136525</xdr:rowOff>
    </xdr:to>
    <xdr:pic>
      <xdr:nvPicPr>
        <xdr:cNvPr id="52" name="Picture 51">
          <a:extLst>
            <a:ext uri="{FF2B5EF4-FFF2-40B4-BE49-F238E27FC236}">
              <a16:creationId xmlns:a16="http://schemas.microsoft.com/office/drawing/2014/main" id="{CD059359-1317-776C-2811-6C35794851D7}"/>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73063" y="22209125"/>
          <a:ext cx="2540000" cy="2540000"/>
        </a:xfrm>
        <a:prstGeom prst="rect">
          <a:avLst/>
        </a:prstGeom>
      </xdr:spPr>
    </xdr:pic>
    <xdr:clientData/>
  </xdr:twoCellAnchor>
  <xdr:twoCellAnchor editAs="oneCell">
    <xdr:from>
      <xdr:col>9</xdr:col>
      <xdr:colOff>52798</xdr:colOff>
      <xdr:row>126</xdr:row>
      <xdr:rowOff>25400</xdr:rowOff>
    </xdr:from>
    <xdr:to>
      <xdr:col>14</xdr:col>
      <xdr:colOff>90077</xdr:colOff>
      <xdr:row>132</xdr:row>
      <xdr:rowOff>136525</xdr:rowOff>
    </xdr:to>
    <xdr:pic>
      <xdr:nvPicPr>
        <xdr:cNvPr id="50" name="Picture 49">
          <a:extLst>
            <a:ext uri="{FF2B5EF4-FFF2-40B4-BE49-F238E27FC236}">
              <a16:creationId xmlns:a16="http://schemas.microsoft.com/office/drawing/2014/main" id="{D4819B75-1392-D2D3-123D-77FDEF96AF65}"/>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38673" y="20427950"/>
          <a:ext cx="751654" cy="1082675"/>
        </a:xfrm>
        <a:prstGeom prst="rect">
          <a:avLst/>
        </a:prstGeom>
      </xdr:spPr>
    </xdr:pic>
    <xdr:clientData/>
  </xdr:twoCellAnchor>
  <xdr:twoCellAnchor editAs="oneCell">
    <xdr:from>
      <xdr:col>0</xdr:col>
      <xdr:colOff>101600</xdr:colOff>
      <xdr:row>126</xdr:row>
      <xdr:rowOff>25400</xdr:rowOff>
    </xdr:from>
    <xdr:to>
      <xdr:col>8</xdr:col>
      <xdr:colOff>41275</xdr:colOff>
      <xdr:row>132</xdr:row>
      <xdr:rowOff>136525</xdr:rowOff>
    </xdr:to>
    <xdr:pic>
      <xdr:nvPicPr>
        <xdr:cNvPr id="48" name="Picture 47">
          <a:extLst>
            <a:ext uri="{FF2B5EF4-FFF2-40B4-BE49-F238E27FC236}">
              <a16:creationId xmlns:a16="http://schemas.microsoft.com/office/drawing/2014/main" id="{A53ED269-B251-0312-CF46-791BFD0A3474}"/>
            </a:ext>
          </a:extLst>
        </xdr:cNvPr>
        <xdr:cNvPicPr>
          <a:picLocks/>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1600" y="20427950"/>
          <a:ext cx="1082675" cy="1082675"/>
        </a:xfrm>
        <a:prstGeom prst="rect">
          <a:avLst/>
        </a:prstGeom>
      </xdr:spPr>
    </xdr:pic>
    <xdr:clientData/>
  </xdr:twoCellAnchor>
  <xdr:twoCellAnchor editAs="oneCell">
    <xdr:from>
      <xdr:col>9</xdr:col>
      <xdr:colOff>52798</xdr:colOff>
      <xdr:row>117</xdr:row>
      <xdr:rowOff>25400</xdr:rowOff>
    </xdr:from>
    <xdr:to>
      <xdr:col>14</xdr:col>
      <xdr:colOff>90077</xdr:colOff>
      <xdr:row>123</xdr:row>
      <xdr:rowOff>136525</xdr:rowOff>
    </xdr:to>
    <xdr:pic>
      <xdr:nvPicPr>
        <xdr:cNvPr id="46" name="Picture 45">
          <a:extLst>
            <a:ext uri="{FF2B5EF4-FFF2-40B4-BE49-F238E27FC236}">
              <a16:creationId xmlns:a16="http://schemas.microsoft.com/office/drawing/2014/main" id="{1E6E82F9-51E7-7398-E386-0BB4531E805D}"/>
            </a:ext>
          </a:extLst>
        </xdr:cNvPr>
        <xdr:cNvPicPr>
          <a:picLocks/>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338673" y="18970625"/>
          <a:ext cx="751654" cy="1082675"/>
        </a:xfrm>
        <a:prstGeom prst="rect">
          <a:avLst/>
        </a:prstGeom>
      </xdr:spPr>
    </xdr:pic>
    <xdr:clientData/>
  </xdr:twoCellAnchor>
  <xdr:twoCellAnchor editAs="oneCell">
    <xdr:from>
      <xdr:col>0</xdr:col>
      <xdr:colOff>101600</xdr:colOff>
      <xdr:row>117</xdr:row>
      <xdr:rowOff>25400</xdr:rowOff>
    </xdr:from>
    <xdr:to>
      <xdr:col>8</xdr:col>
      <xdr:colOff>41275</xdr:colOff>
      <xdr:row>123</xdr:row>
      <xdr:rowOff>136525</xdr:rowOff>
    </xdr:to>
    <xdr:pic>
      <xdr:nvPicPr>
        <xdr:cNvPr id="44" name="Picture 43">
          <a:extLst>
            <a:ext uri="{FF2B5EF4-FFF2-40B4-BE49-F238E27FC236}">
              <a16:creationId xmlns:a16="http://schemas.microsoft.com/office/drawing/2014/main" id="{BBC2CBD8-86AC-49AE-7697-C1B8D3256B45}"/>
            </a:ext>
          </a:extLst>
        </xdr:cNvPr>
        <xdr:cNvPicPr>
          <a:picLocks/>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1600" y="18970625"/>
          <a:ext cx="1082675" cy="1082675"/>
        </a:xfrm>
        <a:prstGeom prst="rect">
          <a:avLst/>
        </a:prstGeom>
      </xdr:spPr>
    </xdr:pic>
    <xdr:clientData/>
  </xdr:twoCellAnchor>
  <xdr:twoCellAnchor editAs="oneCell">
    <xdr:from>
      <xdr:col>9</xdr:col>
      <xdr:colOff>52798</xdr:colOff>
      <xdr:row>108</xdr:row>
      <xdr:rowOff>25400</xdr:rowOff>
    </xdr:from>
    <xdr:to>
      <xdr:col>14</xdr:col>
      <xdr:colOff>90077</xdr:colOff>
      <xdr:row>114</xdr:row>
      <xdr:rowOff>136525</xdr:rowOff>
    </xdr:to>
    <xdr:pic>
      <xdr:nvPicPr>
        <xdr:cNvPr id="42" name="Picture 41">
          <a:extLst>
            <a:ext uri="{FF2B5EF4-FFF2-40B4-BE49-F238E27FC236}">
              <a16:creationId xmlns:a16="http://schemas.microsoft.com/office/drawing/2014/main" id="{184839A9-0EF6-7FD2-3EDA-3411BCF03954}"/>
            </a:ext>
          </a:extLst>
        </xdr:cNvPr>
        <xdr:cNvPicPr>
          <a:picLocks/>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338673" y="17513300"/>
          <a:ext cx="751654" cy="1082675"/>
        </a:xfrm>
        <a:prstGeom prst="rect">
          <a:avLst/>
        </a:prstGeom>
      </xdr:spPr>
    </xdr:pic>
    <xdr:clientData/>
  </xdr:twoCellAnchor>
  <xdr:twoCellAnchor editAs="oneCell">
    <xdr:from>
      <xdr:col>0</xdr:col>
      <xdr:colOff>101600</xdr:colOff>
      <xdr:row>108</xdr:row>
      <xdr:rowOff>25400</xdr:rowOff>
    </xdr:from>
    <xdr:to>
      <xdr:col>8</xdr:col>
      <xdr:colOff>41275</xdr:colOff>
      <xdr:row>114</xdr:row>
      <xdr:rowOff>136525</xdr:rowOff>
    </xdr:to>
    <xdr:pic>
      <xdr:nvPicPr>
        <xdr:cNvPr id="40" name="Picture 39">
          <a:extLst>
            <a:ext uri="{FF2B5EF4-FFF2-40B4-BE49-F238E27FC236}">
              <a16:creationId xmlns:a16="http://schemas.microsoft.com/office/drawing/2014/main" id="{9603A203-25E0-DB5E-09E7-D4EBA1F43930}"/>
            </a:ext>
          </a:extLst>
        </xdr:cNvPr>
        <xdr:cNvPicPr>
          <a:picLocks/>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01600" y="17513300"/>
          <a:ext cx="1082675" cy="1082675"/>
        </a:xfrm>
        <a:prstGeom prst="rect">
          <a:avLst/>
        </a:prstGeom>
      </xdr:spPr>
    </xdr:pic>
    <xdr:clientData/>
  </xdr:twoCellAnchor>
  <xdr:twoCellAnchor editAs="oneCell">
    <xdr:from>
      <xdr:col>9</xdr:col>
      <xdr:colOff>52798</xdr:colOff>
      <xdr:row>99</xdr:row>
      <xdr:rowOff>25400</xdr:rowOff>
    </xdr:from>
    <xdr:to>
      <xdr:col>14</xdr:col>
      <xdr:colOff>90077</xdr:colOff>
      <xdr:row>105</xdr:row>
      <xdr:rowOff>136525</xdr:rowOff>
    </xdr:to>
    <xdr:pic>
      <xdr:nvPicPr>
        <xdr:cNvPr id="38" name="Picture 37">
          <a:extLst>
            <a:ext uri="{FF2B5EF4-FFF2-40B4-BE49-F238E27FC236}">
              <a16:creationId xmlns:a16="http://schemas.microsoft.com/office/drawing/2014/main" id="{7035A968-C42D-2972-A1FF-2015B121BC63}"/>
            </a:ext>
          </a:extLst>
        </xdr:cNvPr>
        <xdr:cNvPicPr>
          <a:picLocks/>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338673" y="16055975"/>
          <a:ext cx="751654" cy="1082675"/>
        </a:xfrm>
        <a:prstGeom prst="rect">
          <a:avLst/>
        </a:prstGeom>
      </xdr:spPr>
    </xdr:pic>
    <xdr:clientData/>
  </xdr:twoCellAnchor>
  <xdr:twoCellAnchor editAs="oneCell">
    <xdr:from>
      <xdr:col>0</xdr:col>
      <xdr:colOff>101600</xdr:colOff>
      <xdr:row>99</xdr:row>
      <xdr:rowOff>25400</xdr:rowOff>
    </xdr:from>
    <xdr:to>
      <xdr:col>8</xdr:col>
      <xdr:colOff>41275</xdr:colOff>
      <xdr:row>105</xdr:row>
      <xdr:rowOff>136525</xdr:rowOff>
    </xdr:to>
    <xdr:pic>
      <xdr:nvPicPr>
        <xdr:cNvPr id="36" name="Picture 35">
          <a:extLst>
            <a:ext uri="{FF2B5EF4-FFF2-40B4-BE49-F238E27FC236}">
              <a16:creationId xmlns:a16="http://schemas.microsoft.com/office/drawing/2014/main" id="{7F00A665-8938-6EC9-0902-17C22C3082B6}"/>
            </a:ext>
          </a:extLst>
        </xdr:cNvPr>
        <xdr:cNvPicPr>
          <a:picLocks/>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01600" y="16055975"/>
          <a:ext cx="1082675" cy="1082675"/>
        </a:xfrm>
        <a:prstGeom prst="rect">
          <a:avLst/>
        </a:prstGeom>
      </xdr:spPr>
    </xdr:pic>
    <xdr:clientData/>
  </xdr:twoCellAnchor>
  <xdr:twoCellAnchor editAs="oneCell">
    <xdr:from>
      <xdr:col>9</xdr:col>
      <xdr:colOff>52798</xdr:colOff>
      <xdr:row>90</xdr:row>
      <xdr:rowOff>25400</xdr:rowOff>
    </xdr:from>
    <xdr:to>
      <xdr:col>14</xdr:col>
      <xdr:colOff>90077</xdr:colOff>
      <xdr:row>96</xdr:row>
      <xdr:rowOff>136525</xdr:rowOff>
    </xdr:to>
    <xdr:pic>
      <xdr:nvPicPr>
        <xdr:cNvPr id="34" name="Picture 33">
          <a:extLst>
            <a:ext uri="{FF2B5EF4-FFF2-40B4-BE49-F238E27FC236}">
              <a16:creationId xmlns:a16="http://schemas.microsoft.com/office/drawing/2014/main" id="{D8ECDC15-C774-92EA-2940-982968CEAC04}"/>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38673" y="14598650"/>
          <a:ext cx="751654" cy="1082675"/>
        </a:xfrm>
        <a:prstGeom prst="rect">
          <a:avLst/>
        </a:prstGeom>
      </xdr:spPr>
    </xdr:pic>
    <xdr:clientData/>
  </xdr:twoCellAnchor>
  <xdr:twoCellAnchor editAs="oneCell">
    <xdr:from>
      <xdr:col>0</xdr:col>
      <xdr:colOff>101600</xdr:colOff>
      <xdr:row>90</xdr:row>
      <xdr:rowOff>25400</xdr:rowOff>
    </xdr:from>
    <xdr:to>
      <xdr:col>8</xdr:col>
      <xdr:colOff>41275</xdr:colOff>
      <xdr:row>96</xdr:row>
      <xdr:rowOff>136525</xdr:rowOff>
    </xdr:to>
    <xdr:pic>
      <xdr:nvPicPr>
        <xdr:cNvPr id="32" name="Picture 31">
          <a:extLst>
            <a:ext uri="{FF2B5EF4-FFF2-40B4-BE49-F238E27FC236}">
              <a16:creationId xmlns:a16="http://schemas.microsoft.com/office/drawing/2014/main" id="{8856F566-C881-EBD0-8A77-51F47AD11C09}"/>
            </a:ext>
          </a:extLst>
        </xdr:cNvPr>
        <xdr:cNvPicPr>
          <a:picLocks/>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01600" y="14598650"/>
          <a:ext cx="1082675" cy="1082675"/>
        </a:xfrm>
        <a:prstGeom prst="rect">
          <a:avLst/>
        </a:prstGeom>
      </xdr:spPr>
    </xdr:pic>
    <xdr:clientData/>
  </xdr:twoCellAnchor>
  <xdr:twoCellAnchor editAs="oneCell">
    <xdr:from>
      <xdr:col>9</xdr:col>
      <xdr:colOff>52798</xdr:colOff>
      <xdr:row>81</xdr:row>
      <xdr:rowOff>25400</xdr:rowOff>
    </xdr:from>
    <xdr:to>
      <xdr:col>14</xdr:col>
      <xdr:colOff>90077</xdr:colOff>
      <xdr:row>87</xdr:row>
      <xdr:rowOff>136525</xdr:rowOff>
    </xdr:to>
    <xdr:pic>
      <xdr:nvPicPr>
        <xdr:cNvPr id="30" name="Picture 29">
          <a:extLst>
            <a:ext uri="{FF2B5EF4-FFF2-40B4-BE49-F238E27FC236}">
              <a16:creationId xmlns:a16="http://schemas.microsoft.com/office/drawing/2014/main" id="{247754B3-BA3D-B1D7-B2EB-257B2A40EB0B}"/>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338673" y="13141325"/>
          <a:ext cx="751654" cy="1082675"/>
        </a:xfrm>
        <a:prstGeom prst="rect">
          <a:avLst/>
        </a:prstGeom>
      </xdr:spPr>
    </xdr:pic>
    <xdr:clientData/>
  </xdr:twoCellAnchor>
  <xdr:twoCellAnchor editAs="oneCell">
    <xdr:from>
      <xdr:col>0</xdr:col>
      <xdr:colOff>101600</xdr:colOff>
      <xdr:row>81</xdr:row>
      <xdr:rowOff>25400</xdr:rowOff>
    </xdr:from>
    <xdr:to>
      <xdr:col>8</xdr:col>
      <xdr:colOff>41275</xdr:colOff>
      <xdr:row>87</xdr:row>
      <xdr:rowOff>136525</xdr:rowOff>
    </xdr:to>
    <xdr:pic>
      <xdr:nvPicPr>
        <xdr:cNvPr id="28" name="Picture 27">
          <a:extLst>
            <a:ext uri="{FF2B5EF4-FFF2-40B4-BE49-F238E27FC236}">
              <a16:creationId xmlns:a16="http://schemas.microsoft.com/office/drawing/2014/main" id="{2F544548-3E87-1EB2-B541-91C25BA99F10}"/>
            </a:ext>
          </a:extLst>
        </xdr:cNvPr>
        <xdr:cNvPicPr>
          <a:picLocks/>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01600" y="13141325"/>
          <a:ext cx="1082675" cy="1082675"/>
        </a:xfrm>
        <a:prstGeom prst="rect">
          <a:avLst/>
        </a:prstGeom>
      </xdr:spPr>
    </xdr:pic>
    <xdr:clientData/>
  </xdr:twoCellAnchor>
  <xdr:twoCellAnchor editAs="oneCell">
    <xdr:from>
      <xdr:col>9</xdr:col>
      <xdr:colOff>52798</xdr:colOff>
      <xdr:row>72</xdr:row>
      <xdr:rowOff>25400</xdr:rowOff>
    </xdr:from>
    <xdr:to>
      <xdr:col>14</xdr:col>
      <xdr:colOff>90077</xdr:colOff>
      <xdr:row>78</xdr:row>
      <xdr:rowOff>136525</xdr:rowOff>
    </xdr:to>
    <xdr:pic>
      <xdr:nvPicPr>
        <xdr:cNvPr id="26" name="Picture 25">
          <a:extLst>
            <a:ext uri="{FF2B5EF4-FFF2-40B4-BE49-F238E27FC236}">
              <a16:creationId xmlns:a16="http://schemas.microsoft.com/office/drawing/2014/main" id="{A10C8A1D-2B53-AF64-FCDB-E7AA5CE61028}"/>
            </a:ext>
          </a:extLst>
        </xdr:cNvPr>
        <xdr:cNvPicPr>
          <a:picLocks/>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338673" y="11684000"/>
          <a:ext cx="751654" cy="1082675"/>
        </a:xfrm>
        <a:prstGeom prst="rect">
          <a:avLst/>
        </a:prstGeom>
      </xdr:spPr>
    </xdr:pic>
    <xdr:clientData/>
  </xdr:twoCellAnchor>
  <xdr:twoCellAnchor editAs="oneCell">
    <xdr:from>
      <xdr:col>0</xdr:col>
      <xdr:colOff>101600</xdr:colOff>
      <xdr:row>72</xdr:row>
      <xdr:rowOff>25400</xdr:rowOff>
    </xdr:from>
    <xdr:to>
      <xdr:col>8</xdr:col>
      <xdr:colOff>41275</xdr:colOff>
      <xdr:row>78</xdr:row>
      <xdr:rowOff>136525</xdr:rowOff>
    </xdr:to>
    <xdr:pic>
      <xdr:nvPicPr>
        <xdr:cNvPr id="24" name="Picture 23">
          <a:extLst>
            <a:ext uri="{FF2B5EF4-FFF2-40B4-BE49-F238E27FC236}">
              <a16:creationId xmlns:a16="http://schemas.microsoft.com/office/drawing/2014/main" id="{5E3CDE73-BFB0-0C0A-AA06-A20DE3EE5603}"/>
            </a:ext>
          </a:extLst>
        </xdr:cNvPr>
        <xdr:cNvPicPr>
          <a:picLocks/>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01600" y="11684000"/>
          <a:ext cx="1082675" cy="1082675"/>
        </a:xfrm>
        <a:prstGeom prst="rect">
          <a:avLst/>
        </a:prstGeom>
      </xdr:spPr>
    </xdr:pic>
    <xdr:clientData/>
  </xdr:twoCellAnchor>
  <xdr:twoCellAnchor editAs="oneCell">
    <xdr:from>
      <xdr:col>9</xdr:col>
      <xdr:colOff>52798</xdr:colOff>
      <xdr:row>63</xdr:row>
      <xdr:rowOff>25400</xdr:rowOff>
    </xdr:from>
    <xdr:to>
      <xdr:col>14</xdr:col>
      <xdr:colOff>90077</xdr:colOff>
      <xdr:row>69</xdr:row>
      <xdr:rowOff>136525</xdr:rowOff>
    </xdr:to>
    <xdr:pic>
      <xdr:nvPicPr>
        <xdr:cNvPr id="22" name="Picture 21">
          <a:extLst>
            <a:ext uri="{FF2B5EF4-FFF2-40B4-BE49-F238E27FC236}">
              <a16:creationId xmlns:a16="http://schemas.microsoft.com/office/drawing/2014/main" id="{951998C7-4788-1BF2-5A33-E3708E8C2F4C}"/>
            </a:ext>
          </a:extLst>
        </xdr:cNvPr>
        <xdr:cNvPicPr>
          <a:picLocks/>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338673" y="10226675"/>
          <a:ext cx="751654" cy="1082675"/>
        </a:xfrm>
        <a:prstGeom prst="rect">
          <a:avLst/>
        </a:prstGeom>
      </xdr:spPr>
    </xdr:pic>
    <xdr:clientData/>
  </xdr:twoCellAnchor>
  <xdr:twoCellAnchor editAs="oneCell">
    <xdr:from>
      <xdr:col>0</xdr:col>
      <xdr:colOff>101600</xdr:colOff>
      <xdr:row>63</xdr:row>
      <xdr:rowOff>25400</xdr:rowOff>
    </xdr:from>
    <xdr:to>
      <xdr:col>8</xdr:col>
      <xdr:colOff>41275</xdr:colOff>
      <xdr:row>69</xdr:row>
      <xdr:rowOff>136525</xdr:rowOff>
    </xdr:to>
    <xdr:pic>
      <xdr:nvPicPr>
        <xdr:cNvPr id="20" name="Picture 19">
          <a:extLst>
            <a:ext uri="{FF2B5EF4-FFF2-40B4-BE49-F238E27FC236}">
              <a16:creationId xmlns:a16="http://schemas.microsoft.com/office/drawing/2014/main" id="{06BDA7AB-F681-C853-C9EC-BA7553646B1A}"/>
            </a:ext>
          </a:extLst>
        </xdr:cNvPr>
        <xdr:cNvPicPr>
          <a:picLocks/>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01600" y="10226675"/>
          <a:ext cx="1082675" cy="1082675"/>
        </a:xfrm>
        <a:prstGeom prst="rect">
          <a:avLst/>
        </a:prstGeom>
      </xdr:spPr>
    </xdr:pic>
    <xdr:clientData/>
  </xdr:twoCellAnchor>
  <xdr:twoCellAnchor editAs="oneCell">
    <xdr:from>
      <xdr:col>9</xdr:col>
      <xdr:colOff>52798</xdr:colOff>
      <xdr:row>54</xdr:row>
      <xdr:rowOff>25400</xdr:rowOff>
    </xdr:from>
    <xdr:to>
      <xdr:col>14</xdr:col>
      <xdr:colOff>90077</xdr:colOff>
      <xdr:row>60</xdr:row>
      <xdr:rowOff>136525</xdr:rowOff>
    </xdr:to>
    <xdr:pic>
      <xdr:nvPicPr>
        <xdr:cNvPr id="18" name="Picture 17">
          <a:extLst>
            <a:ext uri="{FF2B5EF4-FFF2-40B4-BE49-F238E27FC236}">
              <a16:creationId xmlns:a16="http://schemas.microsoft.com/office/drawing/2014/main" id="{71536E25-0C4D-96D5-25F4-84160F2CBA99}"/>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338673" y="8769350"/>
          <a:ext cx="751654" cy="1082675"/>
        </a:xfrm>
        <a:prstGeom prst="rect">
          <a:avLst/>
        </a:prstGeom>
      </xdr:spPr>
    </xdr:pic>
    <xdr:clientData/>
  </xdr:twoCellAnchor>
  <xdr:twoCellAnchor editAs="oneCell">
    <xdr:from>
      <xdr:col>0</xdr:col>
      <xdr:colOff>101600</xdr:colOff>
      <xdr:row>54</xdr:row>
      <xdr:rowOff>25400</xdr:rowOff>
    </xdr:from>
    <xdr:to>
      <xdr:col>8</xdr:col>
      <xdr:colOff>41275</xdr:colOff>
      <xdr:row>60</xdr:row>
      <xdr:rowOff>136525</xdr:rowOff>
    </xdr:to>
    <xdr:pic>
      <xdr:nvPicPr>
        <xdr:cNvPr id="16" name="Picture 15">
          <a:extLst>
            <a:ext uri="{FF2B5EF4-FFF2-40B4-BE49-F238E27FC236}">
              <a16:creationId xmlns:a16="http://schemas.microsoft.com/office/drawing/2014/main" id="{A47BD870-35C0-8F8E-2FE2-F69F083851C0}"/>
            </a:ext>
          </a:extLst>
        </xdr:cNvPr>
        <xdr:cNvPicPr>
          <a:picLocks/>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01600" y="8769350"/>
          <a:ext cx="1082675" cy="1082675"/>
        </a:xfrm>
        <a:prstGeom prst="rect">
          <a:avLst/>
        </a:prstGeom>
      </xdr:spPr>
    </xdr:pic>
    <xdr:clientData/>
  </xdr:twoCellAnchor>
  <xdr:twoCellAnchor editAs="oneCell">
    <xdr:from>
      <xdr:col>9</xdr:col>
      <xdr:colOff>52798</xdr:colOff>
      <xdr:row>45</xdr:row>
      <xdr:rowOff>25400</xdr:rowOff>
    </xdr:from>
    <xdr:to>
      <xdr:col>14</xdr:col>
      <xdr:colOff>90077</xdr:colOff>
      <xdr:row>51</xdr:row>
      <xdr:rowOff>136525</xdr:rowOff>
    </xdr:to>
    <xdr:pic>
      <xdr:nvPicPr>
        <xdr:cNvPr id="14" name="Picture 13">
          <a:extLst>
            <a:ext uri="{FF2B5EF4-FFF2-40B4-BE49-F238E27FC236}">
              <a16:creationId xmlns:a16="http://schemas.microsoft.com/office/drawing/2014/main" id="{48536916-BDDB-D8B3-6FE3-1F5629523686}"/>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338673" y="7312025"/>
          <a:ext cx="751654" cy="1082675"/>
        </a:xfrm>
        <a:prstGeom prst="rect">
          <a:avLst/>
        </a:prstGeom>
      </xdr:spPr>
    </xdr:pic>
    <xdr:clientData/>
  </xdr:twoCellAnchor>
  <xdr:twoCellAnchor editAs="oneCell">
    <xdr:from>
      <xdr:col>0</xdr:col>
      <xdr:colOff>101600</xdr:colOff>
      <xdr:row>45</xdr:row>
      <xdr:rowOff>25400</xdr:rowOff>
    </xdr:from>
    <xdr:to>
      <xdr:col>8</xdr:col>
      <xdr:colOff>41275</xdr:colOff>
      <xdr:row>51</xdr:row>
      <xdr:rowOff>136525</xdr:rowOff>
    </xdr:to>
    <xdr:pic>
      <xdr:nvPicPr>
        <xdr:cNvPr id="12" name="Picture 11">
          <a:extLst>
            <a:ext uri="{FF2B5EF4-FFF2-40B4-BE49-F238E27FC236}">
              <a16:creationId xmlns:a16="http://schemas.microsoft.com/office/drawing/2014/main" id="{88BDE0A2-32A3-CC66-0E43-34DA480B0368}"/>
            </a:ext>
          </a:extLst>
        </xdr:cNvPr>
        <xdr:cNvPicPr>
          <a:picLocks/>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01600" y="7312025"/>
          <a:ext cx="1082675" cy="1082675"/>
        </a:xfrm>
        <a:prstGeom prst="rect">
          <a:avLst/>
        </a:prstGeom>
      </xdr:spPr>
    </xdr:pic>
    <xdr:clientData/>
  </xdr:twoCellAnchor>
  <xdr:twoCellAnchor editAs="oneCell">
    <xdr:from>
      <xdr:col>9</xdr:col>
      <xdr:colOff>52798</xdr:colOff>
      <xdr:row>36</xdr:row>
      <xdr:rowOff>25400</xdr:rowOff>
    </xdr:from>
    <xdr:to>
      <xdr:col>14</xdr:col>
      <xdr:colOff>90077</xdr:colOff>
      <xdr:row>42</xdr:row>
      <xdr:rowOff>136525</xdr:rowOff>
    </xdr:to>
    <xdr:pic>
      <xdr:nvPicPr>
        <xdr:cNvPr id="10" name="Picture 9">
          <a:extLst>
            <a:ext uri="{FF2B5EF4-FFF2-40B4-BE49-F238E27FC236}">
              <a16:creationId xmlns:a16="http://schemas.microsoft.com/office/drawing/2014/main" id="{FF4323A9-C6F8-71D5-EADD-1ED723211CB6}"/>
            </a:ext>
          </a:extLst>
        </xdr:cNvPr>
        <xdr:cNvPicPr>
          <a:picLocks/>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1338673" y="5854700"/>
          <a:ext cx="751654" cy="1082675"/>
        </a:xfrm>
        <a:prstGeom prst="rect">
          <a:avLst/>
        </a:prstGeom>
      </xdr:spPr>
    </xdr:pic>
    <xdr:clientData/>
  </xdr:twoCellAnchor>
  <xdr:twoCellAnchor editAs="oneCell">
    <xdr:from>
      <xdr:col>0</xdr:col>
      <xdr:colOff>101600</xdr:colOff>
      <xdr:row>36</xdr:row>
      <xdr:rowOff>25400</xdr:rowOff>
    </xdr:from>
    <xdr:to>
      <xdr:col>8</xdr:col>
      <xdr:colOff>41275</xdr:colOff>
      <xdr:row>42</xdr:row>
      <xdr:rowOff>136525</xdr:rowOff>
    </xdr:to>
    <xdr:pic>
      <xdr:nvPicPr>
        <xdr:cNvPr id="8" name="Picture 7">
          <a:extLst>
            <a:ext uri="{FF2B5EF4-FFF2-40B4-BE49-F238E27FC236}">
              <a16:creationId xmlns:a16="http://schemas.microsoft.com/office/drawing/2014/main" id="{4A348D59-9DA3-B2AF-19A4-17A4A45BAACF}"/>
            </a:ext>
          </a:extLst>
        </xdr:cNvPr>
        <xdr:cNvPicPr>
          <a:picLocks/>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01600" y="5854700"/>
          <a:ext cx="1082675" cy="1082675"/>
        </a:xfrm>
        <a:prstGeom prst="rect">
          <a:avLst/>
        </a:prstGeom>
      </xdr:spPr>
    </xdr:pic>
    <xdr:clientData/>
  </xdr:twoCellAnchor>
  <xdr:twoCellAnchor editAs="oneCell">
    <xdr:from>
      <xdr:col>26</xdr:col>
      <xdr:colOff>25400</xdr:colOff>
      <xdr:row>5</xdr:row>
      <xdr:rowOff>25400</xdr:rowOff>
    </xdr:from>
    <xdr:to>
      <xdr:col>45</xdr:col>
      <xdr:colOff>117475</xdr:colOff>
      <xdr:row>20</xdr:row>
      <xdr:rowOff>136525</xdr:rowOff>
    </xdr:to>
    <xdr:pic>
      <xdr:nvPicPr>
        <xdr:cNvPr id="6" name="Picture 5">
          <a:extLst>
            <a:ext uri="{FF2B5EF4-FFF2-40B4-BE49-F238E27FC236}">
              <a16:creationId xmlns:a16="http://schemas.microsoft.com/office/drawing/2014/main" id="{847A9525-3432-DCC1-01BD-D606544C7AE6}"/>
            </a:ext>
          </a:extLst>
        </xdr:cNvPr>
        <xdr:cNvPicPr>
          <a:picLocks/>
        </xdr:cNvPicPr>
      </xdr:nvPicPr>
      <xdr:blipFill>
        <a:blip xmlns:r="http://schemas.openxmlformats.org/officeDocument/2006/relationships" r:embed="rId23">
          <a:extLst>
            <a:ext uri="{28A0092B-C50C-407E-A947-70E740481C1C}">
              <a14:useLocalDpi xmlns:a14="http://schemas.microsoft.com/office/drawing/2010/main" val="0"/>
            </a:ext>
          </a:extLst>
        </a:blip>
        <a:srcRect l="15469" r="15469"/>
        <a:stretch>
          <a:fillRect/>
        </a:stretch>
      </xdr:blipFill>
      <xdr:spPr>
        <a:xfrm>
          <a:off x="3740150" y="835025"/>
          <a:ext cx="2806700" cy="2540000"/>
        </a:xfrm>
        <a:prstGeom prst="rect">
          <a:avLst/>
        </a:prstGeom>
      </xdr:spPr>
    </xdr:pic>
    <xdr:clientData/>
  </xdr:twoCellAnchor>
  <xdr:twoCellAnchor editAs="oneCell">
    <xdr:from>
      <xdr:col>0</xdr:col>
      <xdr:colOff>0</xdr:colOff>
      <xdr:row>0</xdr:row>
      <xdr:rowOff>0</xdr:rowOff>
    </xdr:from>
    <xdr:to>
      <xdr:col>12</xdr:col>
      <xdr:colOff>85484</xdr:colOff>
      <xdr:row>2</xdr:row>
      <xdr:rowOff>114206</xdr:rowOff>
    </xdr:to>
    <xdr:pic>
      <xdr:nvPicPr>
        <xdr:cNvPr id="4" name="Picture 3">
          <a:extLst>
            <a:ext uri="{FF2B5EF4-FFF2-40B4-BE49-F238E27FC236}">
              <a16:creationId xmlns:a16="http://schemas.microsoft.com/office/drawing/2014/main" id="{EE96D499-507D-F13F-6397-CCE2D5E9C5E7}"/>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0" y="0"/>
          <a:ext cx="1799984" cy="4380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85484</xdr:colOff>
      <xdr:row>2</xdr:row>
      <xdr:rowOff>114206</xdr:rowOff>
    </xdr:to>
    <xdr:pic>
      <xdr:nvPicPr>
        <xdr:cNvPr id="2" name="Picture 1">
          <a:extLst>
            <a:ext uri="{FF2B5EF4-FFF2-40B4-BE49-F238E27FC236}">
              <a16:creationId xmlns:a16="http://schemas.microsoft.com/office/drawing/2014/main" id="{07363D1E-4E5B-4FA3-A72C-C58B18E72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99984" cy="438056"/>
        </a:xfrm>
        <a:prstGeom prst="rect">
          <a:avLst/>
        </a:prstGeom>
      </xdr:spPr>
    </xdr:pic>
    <xdr:clientData/>
  </xdr:twoCellAnchor>
  <xdr:twoCellAnchor editAs="oneCell">
    <xdr:from>
      <xdr:col>50</xdr:col>
      <xdr:colOff>57150</xdr:colOff>
      <xdr:row>6</xdr:row>
      <xdr:rowOff>100013</xdr:rowOff>
    </xdr:from>
    <xdr:to>
      <xdr:col>71</xdr:col>
      <xdr:colOff>18680</xdr:colOff>
      <xdr:row>32</xdr:row>
      <xdr:rowOff>80439</xdr:rowOff>
    </xdr:to>
    <xdr:pic>
      <xdr:nvPicPr>
        <xdr:cNvPr id="5" name="Picture 4" descr="thumbnail">
          <a:extLst>
            <a:ext uri="{FF2B5EF4-FFF2-40B4-BE49-F238E27FC236}">
              <a16:creationId xmlns:a16="http://schemas.microsoft.com/office/drawing/2014/main" id="{9430F211-F620-454C-B67F-D17B37494F7A}"/>
            </a:ext>
          </a:extLst>
        </xdr:cNvPr>
        <xdr:cNvPicPr>
          <a:picLocks noChangeAspect="1"/>
        </xdr:cNvPicPr>
      </xdr:nvPicPr>
      <xdr:blipFill>
        <a:blip xmlns:r="http://schemas.openxmlformats.org/officeDocument/2006/relationships" r:embed="rId2"/>
        <a:stretch>
          <a:fillRect/>
        </a:stretch>
      </xdr:blipFill>
      <xdr:spPr>
        <a:xfrm>
          <a:off x="7200900" y="1071563"/>
          <a:ext cx="2961905" cy="419047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A3785-8129-4DB5-BE15-64D60E2941AA}">
  <sheetPr codeName="List5">
    <tabColor rgb="FFF7EFFF"/>
  </sheetPr>
  <dimension ref="A1:BG173"/>
  <sheetViews>
    <sheetView showGridLines="0" view="pageLayout" topLeftCell="A11" zoomScaleNormal="100" workbookViewId="0">
      <selection sqref="A1:M3"/>
    </sheetView>
  </sheetViews>
  <sheetFormatPr defaultColWidth="2" defaultRowHeight="12.75" customHeight="1" x14ac:dyDescent="0.2"/>
  <cols>
    <col min="1" max="46" width="2" style="27" customWidth="1"/>
    <col min="47" max="47" width="2" style="3" customWidth="1"/>
    <col min="48" max="16384" width="2" style="3"/>
  </cols>
  <sheetData>
    <row r="1" spans="1:59" ht="12.95" customHeight="1" x14ac:dyDescent="0.25">
      <c r="A1" s="133"/>
      <c r="B1" s="134"/>
      <c r="C1" s="134"/>
      <c r="D1" s="134"/>
      <c r="E1" s="134"/>
      <c r="F1" s="134"/>
      <c r="G1" s="134"/>
      <c r="H1" s="134"/>
      <c r="I1" s="134"/>
      <c r="J1" s="134"/>
      <c r="K1" s="134"/>
      <c r="L1" s="134"/>
      <c r="M1" s="135"/>
      <c r="N1" s="142" t="s">
        <v>56</v>
      </c>
      <c r="O1" s="36"/>
      <c r="P1" s="36"/>
      <c r="Q1" s="36"/>
      <c r="R1" s="36"/>
      <c r="S1" s="36"/>
      <c r="T1" s="36"/>
      <c r="U1" s="36"/>
      <c r="V1" s="36"/>
      <c r="W1" s="36"/>
      <c r="X1" s="36"/>
      <c r="Y1" s="36"/>
      <c r="Z1" s="36"/>
      <c r="AA1" s="36"/>
      <c r="AB1" s="36"/>
      <c r="AC1" s="36"/>
      <c r="AD1" s="36"/>
      <c r="AE1" s="36"/>
      <c r="AF1" s="36"/>
      <c r="AG1" s="143"/>
      <c r="AH1" s="142" t="s">
        <v>171</v>
      </c>
      <c r="AI1" s="36"/>
      <c r="AJ1" s="36"/>
      <c r="AK1" s="36"/>
      <c r="AL1" s="36"/>
      <c r="AM1" s="36"/>
      <c r="AN1" s="36"/>
      <c r="AO1" s="36"/>
      <c r="AP1" s="36"/>
      <c r="AQ1" s="36"/>
      <c r="AR1" s="36"/>
      <c r="AS1" s="36"/>
      <c r="AT1" s="37"/>
      <c r="AU1"/>
      <c r="AV1"/>
      <c r="AW1"/>
      <c r="AX1"/>
      <c r="AY1"/>
      <c r="AZ1"/>
      <c r="BA1"/>
      <c r="BB1"/>
      <c r="BC1"/>
      <c r="BD1"/>
      <c r="BE1"/>
      <c r="BF1"/>
      <c r="BG1"/>
    </row>
    <row r="2" spans="1:59" ht="12.95" customHeight="1" x14ac:dyDescent="0.25">
      <c r="A2" s="136"/>
      <c r="B2" s="137"/>
      <c r="C2" s="137"/>
      <c r="D2" s="137"/>
      <c r="E2" s="137"/>
      <c r="F2" s="137"/>
      <c r="G2" s="137"/>
      <c r="H2" s="137"/>
      <c r="I2" s="137"/>
      <c r="J2" s="137"/>
      <c r="K2" s="137"/>
      <c r="L2" s="137"/>
      <c r="M2" s="138"/>
      <c r="N2" s="144" t="s">
        <v>91</v>
      </c>
      <c r="O2" s="48"/>
      <c r="P2" s="48"/>
      <c r="Q2" s="48"/>
      <c r="R2" s="48"/>
      <c r="S2" s="48"/>
      <c r="T2" s="48"/>
      <c r="U2" s="48"/>
      <c r="V2" s="48"/>
      <c r="W2" s="48"/>
      <c r="X2" s="48"/>
      <c r="Y2" s="48"/>
      <c r="Z2" s="48"/>
      <c r="AA2" s="48"/>
      <c r="AB2" s="48"/>
      <c r="AC2" s="48"/>
      <c r="AD2" s="48"/>
      <c r="AE2" s="48"/>
      <c r="AF2" s="48"/>
      <c r="AG2" s="145"/>
      <c r="AH2" s="66"/>
      <c r="AI2" s="39"/>
      <c r="AJ2" s="39"/>
      <c r="AK2" s="39"/>
      <c r="AL2" s="39"/>
      <c r="AM2" s="39"/>
      <c r="AN2" s="39"/>
      <c r="AO2" s="39"/>
      <c r="AP2" s="39"/>
      <c r="AQ2" s="39"/>
      <c r="AR2" s="39"/>
      <c r="AS2" s="39"/>
      <c r="AT2" s="40"/>
      <c r="AU2"/>
      <c r="AV2"/>
      <c r="AW2"/>
      <c r="AX2"/>
      <c r="AY2"/>
      <c r="AZ2"/>
      <c r="BA2"/>
      <c r="BB2"/>
      <c r="BC2"/>
      <c r="BD2"/>
      <c r="BE2"/>
      <c r="BF2"/>
      <c r="BG2"/>
    </row>
    <row r="3" spans="1:59" ht="12.95" customHeight="1" thickBot="1" x14ac:dyDescent="0.3">
      <c r="A3" s="139"/>
      <c r="B3" s="140"/>
      <c r="C3" s="140"/>
      <c r="D3" s="140"/>
      <c r="E3" s="140"/>
      <c r="F3" s="140"/>
      <c r="G3" s="140"/>
      <c r="H3" s="140"/>
      <c r="I3" s="140"/>
      <c r="J3" s="140"/>
      <c r="K3" s="140"/>
      <c r="L3" s="140"/>
      <c r="M3" s="141"/>
      <c r="N3" s="144"/>
      <c r="O3" s="48"/>
      <c r="P3" s="48"/>
      <c r="Q3" s="48"/>
      <c r="R3" s="48"/>
      <c r="S3" s="48"/>
      <c r="T3" s="48"/>
      <c r="U3" s="48"/>
      <c r="V3" s="48"/>
      <c r="W3" s="48"/>
      <c r="X3" s="48"/>
      <c r="Y3" s="48"/>
      <c r="Z3" s="48"/>
      <c r="AA3" s="48"/>
      <c r="AB3" s="48"/>
      <c r="AC3" s="48"/>
      <c r="AD3" s="48"/>
      <c r="AE3" s="48"/>
      <c r="AF3" s="48"/>
      <c r="AG3" s="145"/>
      <c r="AH3" s="66"/>
      <c r="AI3" s="39"/>
      <c r="AJ3" s="39"/>
      <c r="AK3" s="39"/>
      <c r="AL3" s="39"/>
      <c r="AM3" s="39"/>
      <c r="AN3" s="39"/>
      <c r="AO3" s="39"/>
      <c r="AP3" s="39"/>
      <c r="AQ3" s="39"/>
      <c r="AR3" s="39"/>
      <c r="AS3" s="39"/>
      <c r="AT3" s="40"/>
      <c r="AU3"/>
      <c r="AV3"/>
      <c r="AW3"/>
      <c r="AX3"/>
      <c r="AY3"/>
      <c r="AZ3"/>
      <c r="BA3"/>
      <c r="BB3"/>
      <c r="BC3"/>
      <c r="BD3"/>
      <c r="BE3"/>
      <c r="BF3"/>
      <c r="BG3"/>
    </row>
    <row r="4" spans="1:59" ht="12.95" customHeight="1" x14ac:dyDescent="0.25">
      <c r="A4" s="13"/>
      <c r="B4" s="13"/>
      <c r="C4" s="13"/>
      <c r="D4" s="13"/>
      <c r="E4" s="13"/>
      <c r="F4" s="13"/>
      <c r="G4" s="13"/>
      <c r="H4" s="13"/>
      <c r="I4" s="13"/>
      <c r="J4" s="13"/>
      <c r="K4" s="13"/>
      <c r="L4" s="13"/>
      <c r="M4" s="13"/>
      <c r="N4" s="28"/>
      <c r="O4" s="28"/>
      <c r="P4" s="28"/>
      <c r="Q4" s="28"/>
      <c r="R4" s="28"/>
      <c r="S4" s="28"/>
      <c r="T4" s="28"/>
      <c r="U4" s="28"/>
      <c r="V4" s="28"/>
      <c r="W4" s="28"/>
      <c r="X4" s="28"/>
      <c r="Y4" s="28"/>
      <c r="Z4" s="28"/>
      <c r="AA4" s="28"/>
      <c r="AB4" s="28"/>
      <c r="AC4" s="28"/>
      <c r="AD4" s="28"/>
      <c r="AE4" s="28"/>
      <c r="AF4" s="28"/>
      <c r="AG4" s="28"/>
      <c r="AH4" s="25"/>
      <c r="AI4" s="25"/>
      <c r="AJ4" s="25"/>
      <c r="AK4" s="25"/>
      <c r="AL4" s="25"/>
      <c r="AM4" s="25"/>
      <c r="AN4" s="25"/>
      <c r="AO4" s="25"/>
      <c r="AP4" s="25"/>
      <c r="AQ4" s="25"/>
      <c r="AR4" s="25"/>
      <c r="AS4" s="25"/>
      <c r="AT4" s="25"/>
      <c r="AU4"/>
      <c r="AV4"/>
      <c r="AW4"/>
      <c r="AX4"/>
      <c r="AY4"/>
      <c r="AZ4"/>
      <c r="BA4"/>
      <c r="BB4"/>
      <c r="BC4"/>
      <c r="BD4"/>
      <c r="BE4"/>
      <c r="BF4"/>
      <c r="BG4"/>
    </row>
    <row r="5" spans="1:59" ht="12.95" customHeight="1" thickBot="1" x14ac:dyDescent="0.3">
      <c r="A5" s="24"/>
      <c r="B5" s="24"/>
      <c r="C5" s="24"/>
      <c r="D5" s="24"/>
      <c r="E5" s="24"/>
      <c r="F5" s="24"/>
      <c r="G5" s="24"/>
      <c r="H5" s="24"/>
      <c r="I5" s="24"/>
      <c r="J5" s="24"/>
      <c r="K5" s="24"/>
      <c r="L5" s="24"/>
      <c r="M5" s="24"/>
      <c r="N5" s="26"/>
      <c r="O5" s="26"/>
      <c r="P5" s="26"/>
      <c r="Q5" s="26"/>
      <c r="R5" s="26"/>
      <c r="S5" s="26"/>
      <c r="T5" s="26"/>
      <c r="U5" s="26"/>
      <c r="V5" s="26"/>
      <c r="W5" s="26"/>
      <c r="X5" s="26"/>
      <c r="Y5" s="26"/>
      <c r="Z5" s="26"/>
      <c r="AA5" s="26"/>
      <c r="AB5" s="26"/>
      <c r="AC5" s="26"/>
      <c r="AD5" s="26"/>
      <c r="AE5" s="26"/>
      <c r="AF5" s="26"/>
      <c r="AG5" s="26"/>
      <c r="AH5" s="24"/>
      <c r="AI5" s="24"/>
      <c r="AJ5" s="24"/>
      <c r="AK5" s="24"/>
      <c r="AL5" s="24"/>
      <c r="AM5" s="24"/>
      <c r="AN5" s="24"/>
      <c r="AO5" s="24"/>
      <c r="AP5" s="24"/>
      <c r="AQ5" s="24"/>
      <c r="AR5" s="24"/>
      <c r="AS5" s="24"/>
      <c r="AT5" s="24"/>
      <c r="AU5"/>
      <c r="AV5"/>
      <c r="AW5"/>
      <c r="AX5"/>
      <c r="AY5"/>
      <c r="AZ5"/>
      <c r="BA5"/>
      <c r="BB5"/>
      <c r="BC5"/>
      <c r="BD5"/>
      <c r="BE5"/>
      <c r="BF5"/>
      <c r="BG5"/>
    </row>
    <row r="6" spans="1:59" ht="12.95" customHeight="1" x14ac:dyDescent="0.25">
      <c r="A6" s="146" t="s">
        <v>60</v>
      </c>
      <c r="B6" s="147"/>
      <c r="C6" s="147"/>
      <c r="D6" s="147"/>
      <c r="E6" s="147"/>
      <c r="F6" s="147"/>
      <c r="G6" s="147"/>
      <c r="H6" s="147"/>
      <c r="I6" s="148" t="s">
        <v>80</v>
      </c>
      <c r="J6" s="148"/>
      <c r="K6" s="148"/>
      <c r="L6" s="148"/>
      <c r="M6" s="148"/>
      <c r="N6" s="148"/>
      <c r="O6" s="148"/>
      <c r="P6" s="148"/>
      <c r="Q6" s="148"/>
      <c r="R6" s="148"/>
      <c r="S6" s="148"/>
      <c r="T6" s="148"/>
      <c r="U6" s="148"/>
      <c r="V6" s="148"/>
      <c r="W6" s="148"/>
      <c r="X6" s="148"/>
      <c r="Y6" s="148"/>
      <c r="Z6" s="148"/>
      <c r="AA6" s="149"/>
      <c r="AB6" s="150"/>
      <c r="AC6" s="150"/>
      <c r="AD6" s="150"/>
      <c r="AE6" s="150"/>
      <c r="AF6" s="150"/>
      <c r="AG6" s="150"/>
      <c r="AH6" s="150"/>
      <c r="AI6" s="150"/>
      <c r="AJ6" s="150"/>
      <c r="AK6" s="150"/>
      <c r="AL6" s="150"/>
      <c r="AM6" s="150"/>
      <c r="AN6" s="150"/>
      <c r="AO6" s="150"/>
      <c r="AP6" s="150"/>
      <c r="AQ6" s="150"/>
      <c r="AR6" s="150"/>
      <c r="AS6" s="150"/>
      <c r="AT6" s="151"/>
      <c r="AU6"/>
      <c r="AV6"/>
      <c r="AW6"/>
      <c r="AX6"/>
      <c r="AY6"/>
      <c r="AZ6"/>
      <c r="BA6"/>
      <c r="BB6"/>
      <c r="BC6"/>
      <c r="BD6"/>
      <c r="BE6"/>
      <c r="BF6"/>
      <c r="BG6"/>
    </row>
    <row r="7" spans="1:59" ht="12.95" customHeight="1" x14ac:dyDescent="0.25">
      <c r="A7" s="120" t="s">
        <v>61</v>
      </c>
      <c r="B7" s="121"/>
      <c r="C7" s="121"/>
      <c r="D7" s="121"/>
      <c r="E7" s="121"/>
      <c r="F7" s="121"/>
      <c r="G7" s="121"/>
      <c r="H7" s="121"/>
      <c r="I7" s="122" t="s">
        <v>62</v>
      </c>
      <c r="J7" s="122"/>
      <c r="K7" s="122"/>
      <c r="L7" s="122"/>
      <c r="M7" s="122"/>
      <c r="N7" s="122"/>
      <c r="O7" s="122"/>
      <c r="P7" s="122"/>
      <c r="Q7" s="122"/>
      <c r="R7" s="122"/>
      <c r="S7" s="122"/>
      <c r="T7" s="122"/>
      <c r="U7" s="122"/>
      <c r="V7" s="122"/>
      <c r="W7" s="122"/>
      <c r="X7" s="122"/>
      <c r="Y7" s="122"/>
      <c r="Z7" s="122"/>
      <c r="AA7" s="152"/>
      <c r="AB7" s="153"/>
      <c r="AC7" s="153"/>
      <c r="AD7" s="153"/>
      <c r="AE7" s="153"/>
      <c r="AF7" s="153"/>
      <c r="AG7" s="153"/>
      <c r="AH7" s="153"/>
      <c r="AI7" s="153"/>
      <c r="AJ7" s="153"/>
      <c r="AK7" s="153"/>
      <c r="AL7" s="153"/>
      <c r="AM7" s="153"/>
      <c r="AN7" s="153"/>
      <c r="AO7" s="153"/>
      <c r="AP7" s="153"/>
      <c r="AQ7" s="153"/>
      <c r="AR7" s="153"/>
      <c r="AS7" s="153"/>
      <c r="AT7" s="154"/>
      <c r="AU7"/>
      <c r="AV7"/>
      <c r="AW7"/>
      <c r="AX7"/>
      <c r="AY7"/>
      <c r="AZ7"/>
      <c r="BA7"/>
      <c r="BB7"/>
      <c r="BC7"/>
      <c r="BD7"/>
      <c r="BE7"/>
      <c r="BF7"/>
      <c r="BG7"/>
    </row>
    <row r="8" spans="1:59" ht="12.95" customHeight="1" x14ac:dyDescent="0.25">
      <c r="A8" s="120" t="s">
        <v>63</v>
      </c>
      <c r="B8" s="121"/>
      <c r="C8" s="121"/>
      <c r="D8" s="121"/>
      <c r="E8" s="121"/>
      <c r="F8" s="121"/>
      <c r="G8" s="121"/>
      <c r="H8" s="121"/>
      <c r="I8" s="122" t="s">
        <v>92</v>
      </c>
      <c r="J8" s="122"/>
      <c r="K8" s="122"/>
      <c r="L8" s="122"/>
      <c r="M8" s="122"/>
      <c r="N8" s="122"/>
      <c r="O8" s="122"/>
      <c r="P8" s="122"/>
      <c r="Q8" s="122"/>
      <c r="R8" s="122"/>
      <c r="S8" s="122"/>
      <c r="T8" s="122"/>
      <c r="U8" s="122"/>
      <c r="V8" s="122"/>
      <c r="W8" s="122"/>
      <c r="X8" s="122"/>
      <c r="Y8" s="122"/>
      <c r="Z8" s="122"/>
      <c r="AA8" s="152"/>
      <c r="AB8" s="153"/>
      <c r="AC8" s="153"/>
      <c r="AD8" s="153"/>
      <c r="AE8" s="153"/>
      <c r="AF8" s="153"/>
      <c r="AG8" s="153"/>
      <c r="AH8" s="153"/>
      <c r="AI8" s="153"/>
      <c r="AJ8" s="153"/>
      <c r="AK8" s="153"/>
      <c r="AL8" s="153"/>
      <c r="AM8" s="153"/>
      <c r="AN8" s="153"/>
      <c r="AO8" s="153"/>
      <c r="AP8" s="153"/>
      <c r="AQ8" s="153"/>
      <c r="AR8" s="153"/>
      <c r="AS8" s="153"/>
      <c r="AT8" s="154"/>
      <c r="AU8"/>
      <c r="AV8"/>
      <c r="AW8"/>
      <c r="AX8"/>
      <c r="AY8"/>
      <c r="AZ8"/>
      <c r="BA8"/>
      <c r="BB8"/>
      <c r="BC8"/>
      <c r="BD8"/>
      <c r="BE8"/>
      <c r="BF8"/>
      <c r="BG8"/>
    </row>
    <row r="9" spans="1:59" ht="12.95" customHeight="1" x14ac:dyDescent="0.25">
      <c r="A9" s="120" t="s">
        <v>64</v>
      </c>
      <c r="B9" s="121"/>
      <c r="C9" s="121"/>
      <c r="D9" s="121"/>
      <c r="E9" s="121"/>
      <c r="F9" s="121"/>
      <c r="G9" s="121"/>
      <c r="H9" s="121"/>
      <c r="I9" s="122" t="s">
        <v>93</v>
      </c>
      <c r="J9" s="122"/>
      <c r="K9" s="122"/>
      <c r="L9" s="122"/>
      <c r="M9" s="122"/>
      <c r="N9" s="122"/>
      <c r="O9" s="122"/>
      <c r="P9" s="122"/>
      <c r="Q9" s="122"/>
      <c r="R9" s="122"/>
      <c r="S9" s="122"/>
      <c r="T9" s="122"/>
      <c r="U9" s="122"/>
      <c r="V9" s="122"/>
      <c r="W9" s="122"/>
      <c r="X9" s="122"/>
      <c r="Y9" s="122"/>
      <c r="Z9" s="122"/>
      <c r="AA9" s="152"/>
      <c r="AB9" s="153"/>
      <c r="AC9" s="153"/>
      <c r="AD9" s="153"/>
      <c r="AE9" s="153"/>
      <c r="AF9" s="153"/>
      <c r="AG9" s="153"/>
      <c r="AH9" s="153"/>
      <c r="AI9" s="153"/>
      <c r="AJ9" s="153"/>
      <c r="AK9" s="153"/>
      <c r="AL9" s="153"/>
      <c r="AM9" s="153"/>
      <c r="AN9" s="153"/>
      <c r="AO9" s="153"/>
      <c r="AP9" s="153"/>
      <c r="AQ9" s="153"/>
      <c r="AR9" s="153"/>
      <c r="AS9" s="153"/>
      <c r="AT9" s="154"/>
      <c r="AU9"/>
      <c r="AV9"/>
      <c r="AW9"/>
      <c r="AX9"/>
      <c r="AY9"/>
      <c r="AZ9"/>
      <c r="BA9"/>
      <c r="BB9"/>
      <c r="BC9"/>
      <c r="BD9"/>
      <c r="BE9"/>
      <c r="BF9"/>
      <c r="BG9"/>
    </row>
    <row r="10" spans="1:59" ht="12.95" customHeight="1" x14ac:dyDescent="0.25">
      <c r="A10" s="120" t="s">
        <v>57</v>
      </c>
      <c r="B10" s="121"/>
      <c r="C10" s="121"/>
      <c r="D10" s="121"/>
      <c r="E10" s="121"/>
      <c r="F10" s="121"/>
      <c r="G10" s="121"/>
      <c r="H10" s="121"/>
      <c r="I10" s="122" t="s">
        <v>94</v>
      </c>
      <c r="J10" s="122"/>
      <c r="K10" s="122"/>
      <c r="L10" s="122"/>
      <c r="M10" s="122"/>
      <c r="N10" s="122"/>
      <c r="O10" s="122"/>
      <c r="P10" s="122"/>
      <c r="Q10" s="122"/>
      <c r="R10" s="122"/>
      <c r="S10" s="122"/>
      <c r="T10" s="122"/>
      <c r="U10" s="122"/>
      <c r="V10" s="122"/>
      <c r="W10" s="122"/>
      <c r="X10" s="122"/>
      <c r="Y10" s="122"/>
      <c r="Z10" s="122"/>
      <c r="AA10" s="152"/>
      <c r="AB10" s="153"/>
      <c r="AC10" s="153"/>
      <c r="AD10" s="153"/>
      <c r="AE10" s="153"/>
      <c r="AF10" s="153"/>
      <c r="AG10" s="153"/>
      <c r="AH10" s="153"/>
      <c r="AI10" s="153"/>
      <c r="AJ10" s="153"/>
      <c r="AK10" s="153"/>
      <c r="AL10" s="153"/>
      <c r="AM10" s="153"/>
      <c r="AN10" s="153"/>
      <c r="AO10" s="153"/>
      <c r="AP10" s="153"/>
      <c r="AQ10" s="153"/>
      <c r="AR10" s="153"/>
      <c r="AS10" s="153"/>
      <c r="AT10" s="154"/>
      <c r="AU10"/>
      <c r="AV10"/>
      <c r="AW10"/>
      <c r="AX10"/>
      <c r="AY10"/>
      <c r="AZ10"/>
      <c r="BA10"/>
      <c r="BB10"/>
      <c r="BC10"/>
      <c r="BD10"/>
      <c r="BE10"/>
      <c r="BF10"/>
      <c r="BG10"/>
    </row>
    <row r="11" spans="1:59" ht="12.95" customHeight="1" x14ac:dyDescent="0.25">
      <c r="A11" s="129" t="s">
        <v>58</v>
      </c>
      <c r="B11" s="130"/>
      <c r="C11" s="130"/>
      <c r="D11" s="130"/>
      <c r="E11" s="130"/>
      <c r="F11" s="130"/>
      <c r="G11" s="130"/>
      <c r="H11" s="131"/>
      <c r="I11" s="126" t="s">
        <v>95</v>
      </c>
      <c r="J11" s="127"/>
      <c r="K11" s="127"/>
      <c r="L11" s="127"/>
      <c r="M11" s="127"/>
      <c r="N11" s="127"/>
      <c r="O11" s="127"/>
      <c r="P11" s="127"/>
      <c r="Q11" s="127"/>
      <c r="R11" s="127"/>
      <c r="S11" s="127"/>
      <c r="T11" s="127"/>
      <c r="U11" s="127"/>
      <c r="V11" s="127"/>
      <c r="W11" s="127"/>
      <c r="X11" s="127"/>
      <c r="Y11" s="127"/>
      <c r="Z11" s="132"/>
      <c r="AA11" s="152"/>
      <c r="AB11" s="153"/>
      <c r="AC11" s="153"/>
      <c r="AD11" s="153"/>
      <c r="AE11" s="153"/>
      <c r="AF11" s="153"/>
      <c r="AG11" s="153"/>
      <c r="AH11" s="153"/>
      <c r="AI11" s="153"/>
      <c r="AJ11" s="153"/>
      <c r="AK11" s="153"/>
      <c r="AL11" s="153"/>
      <c r="AM11" s="153"/>
      <c r="AN11" s="153"/>
      <c r="AO11" s="153"/>
      <c r="AP11" s="153"/>
      <c r="AQ11" s="153"/>
      <c r="AR11" s="153"/>
      <c r="AS11" s="153"/>
      <c r="AT11" s="154"/>
      <c r="AU11"/>
      <c r="AV11"/>
      <c r="AW11"/>
      <c r="AX11"/>
      <c r="AY11"/>
      <c r="AZ11"/>
      <c r="BA11"/>
      <c r="BB11"/>
      <c r="BC11"/>
      <c r="BD11"/>
      <c r="BE11"/>
      <c r="BF11"/>
      <c r="BG11"/>
    </row>
    <row r="12" spans="1:59" ht="12.95" customHeight="1" x14ac:dyDescent="0.25">
      <c r="A12" s="129" t="s">
        <v>65</v>
      </c>
      <c r="B12" s="130"/>
      <c r="C12" s="130"/>
      <c r="D12" s="130"/>
      <c r="E12" s="130"/>
      <c r="F12" s="130"/>
      <c r="G12" s="130"/>
      <c r="H12" s="131"/>
      <c r="I12" s="126" t="s">
        <v>96</v>
      </c>
      <c r="J12" s="127"/>
      <c r="K12" s="127"/>
      <c r="L12" s="127"/>
      <c r="M12" s="127"/>
      <c r="N12" s="127"/>
      <c r="O12" s="127"/>
      <c r="P12" s="127"/>
      <c r="Q12" s="127"/>
      <c r="R12" s="127"/>
      <c r="S12" s="127"/>
      <c r="T12" s="127"/>
      <c r="U12" s="127"/>
      <c r="V12" s="127"/>
      <c r="W12" s="127"/>
      <c r="X12" s="127"/>
      <c r="Y12" s="127"/>
      <c r="Z12" s="132"/>
      <c r="AA12" s="152"/>
      <c r="AB12" s="153"/>
      <c r="AC12" s="153"/>
      <c r="AD12" s="153"/>
      <c r="AE12" s="153"/>
      <c r="AF12" s="153"/>
      <c r="AG12" s="153"/>
      <c r="AH12" s="153"/>
      <c r="AI12" s="153"/>
      <c r="AJ12" s="153"/>
      <c r="AK12" s="153"/>
      <c r="AL12" s="153"/>
      <c r="AM12" s="153"/>
      <c r="AN12" s="153"/>
      <c r="AO12" s="153"/>
      <c r="AP12" s="153"/>
      <c r="AQ12" s="153"/>
      <c r="AR12" s="153"/>
      <c r="AS12" s="153"/>
      <c r="AT12" s="154"/>
      <c r="AU12"/>
      <c r="AV12"/>
      <c r="AW12"/>
      <c r="AX12"/>
      <c r="AY12"/>
      <c r="AZ12"/>
      <c r="BA12"/>
      <c r="BB12"/>
      <c r="BC12"/>
      <c r="BD12"/>
      <c r="BE12"/>
      <c r="BF12"/>
      <c r="BG12"/>
    </row>
    <row r="13" spans="1:59" ht="12.95" customHeight="1" x14ac:dyDescent="0.25">
      <c r="A13" s="129" t="s">
        <v>59</v>
      </c>
      <c r="B13" s="130"/>
      <c r="C13" s="130"/>
      <c r="D13" s="130"/>
      <c r="E13" s="130"/>
      <c r="F13" s="130"/>
      <c r="G13" s="130"/>
      <c r="H13" s="131"/>
      <c r="I13" s="126" t="s">
        <v>97</v>
      </c>
      <c r="J13" s="127"/>
      <c r="K13" s="127"/>
      <c r="L13" s="127"/>
      <c r="M13" s="127"/>
      <c r="N13" s="127"/>
      <c r="O13" s="127"/>
      <c r="P13" s="127"/>
      <c r="Q13" s="127"/>
      <c r="R13" s="127"/>
      <c r="S13" s="127"/>
      <c r="T13" s="127"/>
      <c r="U13" s="127"/>
      <c r="V13" s="127"/>
      <c r="W13" s="127"/>
      <c r="X13" s="127"/>
      <c r="Y13" s="127"/>
      <c r="Z13" s="132"/>
      <c r="AA13" s="152"/>
      <c r="AB13" s="153"/>
      <c r="AC13" s="153"/>
      <c r="AD13" s="153"/>
      <c r="AE13" s="153"/>
      <c r="AF13" s="153"/>
      <c r="AG13" s="153"/>
      <c r="AH13" s="153"/>
      <c r="AI13" s="153"/>
      <c r="AJ13" s="153"/>
      <c r="AK13" s="153"/>
      <c r="AL13" s="153"/>
      <c r="AM13" s="153"/>
      <c r="AN13" s="153"/>
      <c r="AO13" s="153"/>
      <c r="AP13" s="153"/>
      <c r="AQ13" s="153"/>
      <c r="AR13" s="153"/>
      <c r="AS13" s="153"/>
      <c r="AT13" s="154"/>
      <c r="AU13"/>
      <c r="AV13"/>
      <c r="AW13"/>
      <c r="AX13"/>
      <c r="AY13"/>
      <c r="AZ13"/>
      <c r="BA13"/>
      <c r="BB13"/>
      <c r="BC13"/>
      <c r="BD13"/>
      <c r="BE13"/>
      <c r="BF13"/>
      <c r="BG13"/>
    </row>
    <row r="14" spans="1:59" ht="12.95" customHeight="1" x14ac:dyDescent="0.25">
      <c r="A14" s="129" t="s">
        <v>66</v>
      </c>
      <c r="B14" s="130"/>
      <c r="C14" s="130"/>
      <c r="D14" s="130"/>
      <c r="E14" s="130"/>
      <c r="F14" s="130"/>
      <c r="G14" s="130"/>
      <c r="H14" s="131"/>
      <c r="I14" s="126" t="s">
        <v>66</v>
      </c>
      <c r="J14" s="127"/>
      <c r="K14" s="127"/>
      <c r="L14" s="127"/>
      <c r="M14" s="127"/>
      <c r="N14" s="127"/>
      <c r="O14" s="127"/>
      <c r="P14" s="127"/>
      <c r="Q14" s="127"/>
      <c r="R14" s="127"/>
      <c r="S14" s="127"/>
      <c r="T14" s="127"/>
      <c r="U14" s="127"/>
      <c r="V14" s="127"/>
      <c r="W14" s="127"/>
      <c r="X14" s="127"/>
      <c r="Y14" s="127"/>
      <c r="Z14" s="132"/>
      <c r="AA14" s="152"/>
      <c r="AB14" s="153"/>
      <c r="AC14" s="153"/>
      <c r="AD14" s="153"/>
      <c r="AE14" s="153"/>
      <c r="AF14" s="153"/>
      <c r="AG14" s="153"/>
      <c r="AH14" s="153"/>
      <c r="AI14" s="153"/>
      <c r="AJ14" s="153"/>
      <c r="AK14" s="153"/>
      <c r="AL14" s="153"/>
      <c r="AM14" s="153"/>
      <c r="AN14" s="153"/>
      <c r="AO14" s="153"/>
      <c r="AP14" s="153"/>
      <c r="AQ14" s="153"/>
      <c r="AR14" s="153"/>
      <c r="AS14" s="153"/>
      <c r="AT14" s="154"/>
      <c r="AU14"/>
      <c r="AV14"/>
      <c r="AW14"/>
      <c r="AX14"/>
      <c r="AY14"/>
      <c r="AZ14"/>
      <c r="BA14"/>
      <c r="BB14"/>
      <c r="BC14"/>
      <c r="BD14"/>
      <c r="BE14"/>
      <c r="BF14"/>
      <c r="BG14"/>
    </row>
    <row r="15" spans="1:59" ht="12.95" customHeight="1" x14ac:dyDescent="0.25">
      <c r="A15" s="129" t="s">
        <v>66</v>
      </c>
      <c r="B15" s="130"/>
      <c r="C15" s="130"/>
      <c r="D15" s="130"/>
      <c r="E15" s="130"/>
      <c r="F15" s="130"/>
      <c r="G15" s="130"/>
      <c r="H15" s="131"/>
      <c r="I15" s="126" t="s">
        <v>66</v>
      </c>
      <c r="J15" s="127"/>
      <c r="K15" s="127"/>
      <c r="L15" s="127"/>
      <c r="M15" s="127"/>
      <c r="N15" s="127"/>
      <c r="O15" s="127"/>
      <c r="P15" s="127"/>
      <c r="Q15" s="127"/>
      <c r="R15" s="127"/>
      <c r="S15" s="127"/>
      <c r="T15" s="127"/>
      <c r="U15" s="127"/>
      <c r="V15" s="127"/>
      <c r="W15" s="127"/>
      <c r="X15" s="127"/>
      <c r="Y15" s="127"/>
      <c r="Z15" s="132"/>
      <c r="AA15" s="152"/>
      <c r="AB15" s="153"/>
      <c r="AC15" s="153"/>
      <c r="AD15" s="153"/>
      <c r="AE15" s="153"/>
      <c r="AF15" s="153"/>
      <c r="AG15" s="153"/>
      <c r="AH15" s="153"/>
      <c r="AI15" s="153"/>
      <c r="AJ15" s="153"/>
      <c r="AK15" s="153"/>
      <c r="AL15" s="153"/>
      <c r="AM15" s="153"/>
      <c r="AN15" s="153"/>
      <c r="AO15" s="153"/>
      <c r="AP15" s="153"/>
      <c r="AQ15" s="153"/>
      <c r="AR15" s="153"/>
      <c r="AS15" s="153"/>
      <c r="AT15" s="154"/>
      <c r="AU15"/>
      <c r="AV15"/>
      <c r="AW15"/>
      <c r="AX15"/>
      <c r="AY15"/>
      <c r="AZ15"/>
      <c r="BA15"/>
      <c r="BB15"/>
      <c r="BC15"/>
      <c r="BD15"/>
      <c r="BE15"/>
      <c r="BF15"/>
      <c r="BG15"/>
    </row>
    <row r="16" spans="1:59" ht="12.95" customHeight="1" x14ac:dyDescent="0.25">
      <c r="A16" s="129" t="s">
        <v>66</v>
      </c>
      <c r="B16" s="130"/>
      <c r="C16" s="130"/>
      <c r="D16" s="130"/>
      <c r="E16" s="130"/>
      <c r="F16" s="130"/>
      <c r="G16" s="130"/>
      <c r="H16" s="131"/>
      <c r="I16" s="126" t="s">
        <v>66</v>
      </c>
      <c r="J16" s="127"/>
      <c r="K16" s="127"/>
      <c r="L16" s="127"/>
      <c r="M16" s="127"/>
      <c r="N16" s="127"/>
      <c r="O16" s="127"/>
      <c r="P16" s="127"/>
      <c r="Q16" s="127"/>
      <c r="R16" s="127"/>
      <c r="S16" s="127"/>
      <c r="T16" s="127"/>
      <c r="U16" s="127"/>
      <c r="V16" s="127"/>
      <c r="W16" s="127"/>
      <c r="X16" s="127"/>
      <c r="Y16" s="127"/>
      <c r="Z16" s="132"/>
      <c r="AA16" s="152"/>
      <c r="AB16" s="153"/>
      <c r="AC16" s="153"/>
      <c r="AD16" s="153"/>
      <c r="AE16" s="153"/>
      <c r="AF16" s="153"/>
      <c r="AG16" s="153"/>
      <c r="AH16" s="153"/>
      <c r="AI16" s="153"/>
      <c r="AJ16" s="153"/>
      <c r="AK16" s="153"/>
      <c r="AL16" s="153"/>
      <c r="AM16" s="153"/>
      <c r="AN16" s="153"/>
      <c r="AO16" s="153"/>
      <c r="AP16" s="153"/>
      <c r="AQ16" s="153"/>
      <c r="AR16" s="153"/>
      <c r="AS16" s="153"/>
      <c r="AT16" s="154"/>
      <c r="AU16"/>
      <c r="AV16"/>
      <c r="AW16"/>
      <c r="AX16"/>
      <c r="AY16"/>
      <c r="AZ16"/>
      <c r="BA16"/>
      <c r="BB16"/>
      <c r="BC16"/>
      <c r="BD16"/>
      <c r="BE16"/>
      <c r="BF16"/>
      <c r="BG16"/>
    </row>
    <row r="17" spans="1:59" ht="12.95" customHeight="1" x14ac:dyDescent="0.25">
      <c r="A17" s="129" t="s">
        <v>66</v>
      </c>
      <c r="B17" s="130"/>
      <c r="C17" s="130"/>
      <c r="D17" s="130"/>
      <c r="E17" s="130"/>
      <c r="F17" s="130"/>
      <c r="G17" s="130"/>
      <c r="H17" s="131"/>
      <c r="I17" s="126" t="s">
        <v>66</v>
      </c>
      <c r="J17" s="127"/>
      <c r="K17" s="127"/>
      <c r="L17" s="127"/>
      <c r="M17" s="127"/>
      <c r="N17" s="127"/>
      <c r="O17" s="127"/>
      <c r="P17" s="127"/>
      <c r="Q17" s="127"/>
      <c r="R17" s="127"/>
      <c r="S17" s="127"/>
      <c r="T17" s="127"/>
      <c r="U17" s="127"/>
      <c r="V17" s="127"/>
      <c r="W17" s="127"/>
      <c r="X17" s="127"/>
      <c r="Y17" s="127"/>
      <c r="Z17" s="132"/>
      <c r="AA17" s="152"/>
      <c r="AB17" s="153"/>
      <c r="AC17" s="153"/>
      <c r="AD17" s="153"/>
      <c r="AE17" s="153"/>
      <c r="AF17" s="153"/>
      <c r="AG17" s="153"/>
      <c r="AH17" s="153"/>
      <c r="AI17" s="153"/>
      <c r="AJ17" s="153"/>
      <c r="AK17" s="153"/>
      <c r="AL17" s="153"/>
      <c r="AM17" s="153"/>
      <c r="AN17" s="153"/>
      <c r="AO17" s="153"/>
      <c r="AP17" s="153"/>
      <c r="AQ17" s="153"/>
      <c r="AR17" s="153"/>
      <c r="AS17" s="153"/>
      <c r="AT17" s="154"/>
      <c r="AU17"/>
      <c r="AV17"/>
      <c r="AW17"/>
      <c r="AX17"/>
      <c r="AY17"/>
      <c r="AZ17"/>
      <c r="BA17"/>
      <c r="BB17"/>
      <c r="BC17"/>
      <c r="BD17"/>
      <c r="BE17"/>
      <c r="BF17"/>
      <c r="BG17"/>
    </row>
    <row r="18" spans="1:59" ht="12.95" customHeight="1" x14ac:dyDescent="0.25">
      <c r="A18" s="129" t="s">
        <v>66</v>
      </c>
      <c r="B18" s="130"/>
      <c r="C18" s="130"/>
      <c r="D18" s="130"/>
      <c r="E18" s="130"/>
      <c r="F18" s="130"/>
      <c r="G18" s="130"/>
      <c r="H18" s="131"/>
      <c r="I18" s="126" t="s">
        <v>66</v>
      </c>
      <c r="J18" s="127"/>
      <c r="K18" s="127"/>
      <c r="L18" s="127"/>
      <c r="M18" s="127"/>
      <c r="N18" s="127"/>
      <c r="O18" s="127"/>
      <c r="P18" s="127"/>
      <c r="Q18" s="127"/>
      <c r="R18" s="127"/>
      <c r="S18" s="127"/>
      <c r="T18" s="127"/>
      <c r="U18" s="127"/>
      <c r="V18" s="127"/>
      <c r="W18" s="127"/>
      <c r="X18" s="127"/>
      <c r="Y18" s="127"/>
      <c r="Z18" s="132"/>
      <c r="AA18" s="152"/>
      <c r="AB18" s="153"/>
      <c r="AC18" s="153"/>
      <c r="AD18" s="153"/>
      <c r="AE18" s="153"/>
      <c r="AF18" s="153"/>
      <c r="AG18" s="153"/>
      <c r="AH18" s="153"/>
      <c r="AI18" s="153"/>
      <c r="AJ18" s="153"/>
      <c r="AK18" s="153"/>
      <c r="AL18" s="153"/>
      <c r="AM18" s="153"/>
      <c r="AN18" s="153"/>
      <c r="AO18" s="153"/>
      <c r="AP18" s="153"/>
      <c r="AQ18" s="153"/>
      <c r="AR18" s="153"/>
      <c r="AS18" s="153"/>
      <c r="AT18" s="154"/>
      <c r="AU18"/>
      <c r="AV18"/>
      <c r="AW18"/>
      <c r="AX18"/>
      <c r="AY18"/>
      <c r="AZ18"/>
      <c r="BA18"/>
      <c r="BB18"/>
      <c r="BC18"/>
      <c r="BD18"/>
      <c r="BE18"/>
      <c r="BF18"/>
      <c r="BG18"/>
    </row>
    <row r="19" spans="1:59" ht="12.95" customHeight="1" x14ac:dyDescent="0.25">
      <c r="A19" s="129" t="s">
        <v>66</v>
      </c>
      <c r="B19" s="130"/>
      <c r="C19" s="130"/>
      <c r="D19" s="130"/>
      <c r="E19" s="130"/>
      <c r="F19" s="130"/>
      <c r="G19" s="130"/>
      <c r="H19" s="131"/>
      <c r="I19" s="126" t="s">
        <v>66</v>
      </c>
      <c r="J19" s="127"/>
      <c r="K19" s="127"/>
      <c r="L19" s="127"/>
      <c r="M19" s="127"/>
      <c r="N19" s="127"/>
      <c r="O19" s="127"/>
      <c r="P19" s="127"/>
      <c r="Q19" s="127"/>
      <c r="R19" s="127"/>
      <c r="S19" s="127"/>
      <c r="T19" s="127"/>
      <c r="U19" s="127"/>
      <c r="V19" s="127"/>
      <c r="W19" s="127"/>
      <c r="X19" s="127"/>
      <c r="Y19" s="127"/>
      <c r="Z19" s="132"/>
      <c r="AA19" s="152"/>
      <c r="AB19" s="153"/>
      <c r="AC19" s="153"/>
      <c r="AD19" s="153"/>
      <c r="AE19" s="153"/>
      <c r="AF19" s="153"/>
      <c r="AG19" s="153"/>
      <c r="AH19" s="153"/>
      <c r="AI19" s="153"/>
      <c r="AJ19" s="153"/>
      <c r="AK19" s="153"/>
      <c r="AL19" s="153"/>
      <c r="AM19" s="153"/>
      <c r="AN19" s="153"/>
      <c r="AO19" s="153"/>
      <c r="AP19" s="153"/>
      <c r="AQ19" s="153"/>
      <c r="AR19" s="153"/>
      <c r="AS19" s="153"/>
      <c r="AT19" s="154"/>
      <c r="AU19"/>
      <c r="AV19"/>
      <c r="AW19"/>
      <c r="AX19"/>
      <c r="AY19"/>
      <c r="AZ19"/>
      <c r="BA19"/>
      <c r="BB19"/>
      <c r="BC19"/>
      <c r="BD19"/>
      <c r="BE19"/>
      <c r="BF19"/>
      <c r="BG19"/>
    </row>
    <row r="20" spans="1:59" ht="12.95" customHeight="1" x14ac:dyDescent="0.25">
      <c r="A20" s="120" t="s">
        <v>66</v>
      </c>
      <c r="B20" s="121"/>
      <c r="C20" s="121"/>
      <c r="D20" s="121"/>
      <c r="E20" s="121"/>
      <c r="F20" s="121"/>
      <c r="G20" s="121"/>
      <c r="H20" s="121"/>
      <c r="I20" s="122" t="s">
        <v>66</v>
      </c>
      <c r="J20" s="122"/>
      <c r="K20" s="122"/>
      <c r="L20" s="122"/>
      <c r="M20" s="122"/>
      <c r="N20" s="122"/>
      <c r="O20" s="122"/>
      <c r="P20" s="122"/>
      <c r="Q20" s="122"/>
      <c r="R20" s="122"/>
      <c r="S20" s="122"/>
      <c r="T20" s="122"/>
      <c r="U20" s="122"/>
      <c r="V20" s="122"/>
      <c r="W20" s="122"/>
      <c r="X20" s="122"/>
      <c r="Y20" s="122"/>
      <c r="Z20" s="122"/>
      <c r="AA20" s="152"/>
      <c r="AB20" s="153"/>
      <c r="AC20" s="153"/>
      <c r="AD20" s="153"/>
      <c r="AE20" s="153"/>
      <c r="AF20" s="153"/>
      <c r="AG20" s="153"/>
      <c r="AH20" s="153"/>
      <c r="AI20" s="153"/>
      <c r="AJ20" s="153"/>
      <c r="AK20" s="153"/>
      <c r="AL20" s="153"/>
      <c r="AM20" s="153"/>
      <c r="AN20" s="153"/>
      <c r="AO20" s="153"/>
      <c r="AP20" s="153"/>
      <c r="AQ20" s="153"/>
      <c r="AR20" s="153"/>
      <c r="AS20" s="153"/>
      <c r="AT20" s="154"/>
      <c r="AU20"/>
      <c r="AV20"/>
      <c r="AW20"/>
      <c r="AX20"/>
      <c r="AY20"/>
      <c r="AZ20"/>
      <c r="BA20"/>
      <c r="BB20"/>
      <c r="BC20"/>
      <c r="BD20"/>
      <c r="BE20"/>
      <c r="BF20"/>
      <c r="BG20"/>
    </row>
    <row r="21" spans="1:59" ht="12.95" customHeight="1" x14ac:dyDescent="0.25">
      <c r="A21" s="120" t="s">
        <v>66</v>
      </c>
      <c r="B21" s="121"/>
      <c r="C21" s="121"/>
      <c r="D21" s="121"/>
      <c r="E21" s="121"/>
      <c r="F21" s="121"/>
      <c r="G21" s="121"/>
      <c r="H21" s="121"/>
      <c r="I21" s="122" t="s">
        <v>66</v>
      </c>
      <c r="J21" s="122"/>
      <c r="K21" s="122"/>
      <c r="L21" s="122"/>
      <c r="M21" s="122"/>
      <c r="N21" s="122"/>
      <c r="O21" s="122"/>
      <c r="P21" s="122"/>
      <c r="Q21" s="122"/>
      <c r="R21" s="122"/>
      <c r="S21" s="122"/>
      <c r="T21" s="122"/>
      <c r="U21" s="122"/>
      <c r="V21" s="122"/>
      <c r="W21" s="122"/>
      <c r="X21" s="122"/>
      <c r="Y21" s="122"/>
      <c r="Z21" s="122"/>
      <c r="AA21" s="155"/>
      <c r="AB21" s="156"/>
      <c r="AC21" s="156"/>
      <c r="AD21" s="156"/>
      <c r="AE21" s="156"/>
      <c r="AF21" s="156"/>
      <c r="AG21" s="156"/>
      <c r="AH21" s="156"/>
      <c r="AI21" s="156"/>
      <c r="AJ21" s="156"/>
      <c r="AK21" s="156"/>
      <c r="AL21" s="156"/>
      <c r="AM21" s="156"/>
      <c r="AN21" s="156"/>
      <c r="AO21" s="156"/>
      <c r="AP21" s="156"/>
      <c r="AQ21" s="156"/>
      <c r="AR21" s="156"/>
      <c r="AS21" s="156"/>
      <c r="AT21" s="157"/>
      <c r="AU21"/>
      <c r="AV21"/>
      <c r="AW21"/>
      <c r="AX21"/>
      <c r="AY21"/>
      <c r="AZ21"/>
      <c r="BA21"/>
      <c r="BB21"/>
      <c r="BC21"/>
      <c r="BD21"/>
      <c r="BE21"/>
      <c r="BF21"/>
      <c r="BG21"/>
    </row>
    <row r="22" spans="1:59" ht="12.95" customHeight="1" x14ac:dyDescent="0.25">
      <c r="A22" s="120" t="s">
        <v>66</v>
      </c>
      <c r="B22" s="121"/>
      <c r="C22" s="121"/>
      <c r="D22" s="121"/>
      <c r="E22" s="121"/>
      <c r="F22" s="121"/>
      <c r="G22" s="121"/>
      <c r="H22" s="121"/>
      <c r="I22" s="123" t="s">
        <v>66</v>
      </c>
      <c r="J22" s="124"/>
      <c r="K22" s="124"/>
      <c r="L22" s="124"/>
      <c r="M22" s="124"/>
      <c r="N22" s="124"/>
      <c r="O22" s="124"/>
      <c r="P22" s="124"/>
      <c r="Q22" s="124"/>
      <c r="R22" s="124"/>
      <c r="S22" s="124"/>
      <c r="T22" s="124"/>
      <c r="U22" s="124"/>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5"/>
      <c r="AU22"/>
      <c r="AV22"/>
      <c r="AW22"/>
      <c r="AX22"/>
      <c r="AY22"/>
      <c r="AZ22"/>
      <c r="BA22"/>
      <c r="BB22"/>
      <c r="BC22"/>
      <c r="BD22"/>
      <c r="BE22"/>
      <c r="BF22"/>
      <c r="BG22"/>
    </row>
    <row r="23" spans="1:59" ht="12.95" customHeight="1" x14ac:dyDescent="0.25">
      <c r="A23" s="120" t="s">
        <v>67</v>
      </c>
      <c r="B23" s="121"/>
      <c r="C23" s="121"/>
      <c r="D23" s="121"/>
      <c r="E23" s="121"/>
      <c r="F23" s="121"/>
      <c r="G23" s="121"/>
      <c r="H23" s="121"/>
      <c r="I23" s="126" t="s">
        <v>98</v>
      </c>
      <c r="J23" s="127"/>
      <c r="K23" s="127"/>
      <c r="L23" s="127"/>
      <c r="M23" s="127"/>
      <c r="N23" s="127"/>
      <c r="O23" s="127"/>
      <c r="P23" s="127"/>
      <c r="Q23" s="127"/>
      <c r="R23" s="127"/>
      <c r="S23" s="127"/>
      <c r="T23" s="127"/>
      <c r="U23" s="127"/>
      <c r="V23" s="127"/>
      <c r="W23" s="127"/>
      <c r="X23" s="127"/>
      <c r="Y23" s="127"/>
      <c r="Z23" s="127"/>
      <c r="AA23" s="127"/>
      <c r="AB23" s="127"/>
      <c r="AC23" s="127"/>
      <c r="AD23" s="127"/>
      <c r="AE23" s="127"/>
      <c r="AF23" s="127"/>
      <c r="AG23" s="127"/>
      <c r="AH23" s="127"/>
      <c r="AI23" s="127"/>
      <c r="AJ23" s="127"/>
      <c r="AK23" s="127"/>
      <c r="AL23" s="127"/>
      <c r="AM23" s="127"/>
      <c r="AN23" s="127"/>
      <c r="AO23" s="127"/>
      <c r="AP23" s="127"/>
      <c r="AQ23" s="127"/>
      <c r="AR23" s="127"/>
      <c r="AS23" s="127"/>
      <c r="AT23" s="128"/>
      <c r="AU23"/>
      <c r="AV23"/>
      <c r="AW23"/>
      <c r="AX23"/>
      <c r="AY23"/>
      <c r="AZ23"/>
      <c r="BA23"/>
      <c r="BB23"/>
      <c r="BC23"/>
      <c r="BD23"/>
      <c r="BE23"/>
      <c r="BF23"/>
      <c r="BG23"/>
    </row>
    <row r="24" spans="1:59" ht="12.95" customHeight="1" x14ac:dyDescent="0.25">
      <c r="A24" s="108" t="s">
        <v>68</v>
      </c>
      <c r="B24" s="109"/>
      <c r="C24" s="109"/>
      <c r="D24" s="109"/>
      <c r="E24" s="109"/>
      <c r="F24" s="109"/>
      <c r="G24" s="109"/>
      <c r="H24" s="110"/>
      <c r="I24" s="114" t="s">
        <v>99</v>
      </c>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115"/>
      <c r="AR24" s="115"/>
      <c r="AS24" s="115"/>
      <c r="AT24" s="116"/>
      <c r="AU24"/>
      <c r="AV24"/>
      <c r="AW24"/>
      <c r="AX24"/>
      <c r="AY24"/>
      <c r="AZ24"/>
      <c r="BA24"/>
      <c r="BB24"/>
      <c r="BC24"/>
      <c r="BD24"/>
      <c r="BE24"/>
      <c r="BF24"/>
      <c r="BG24"/>
    </row>
    <row r="25" spans="1:59" ht="12.95" customHeight="1" x14ac:dyDescent="0.25">
      <c r="A25" s="111"/>
      <c r="B25" s="112"/>
      <c r="C25" s="112"/>
      <c r="D25" s="112"/>
      <c r="E25" s="112"/>
      <c r="F25" s="112"/>
      <c r="G25" s="112"/>
      <c r="H25" s="113"/>
      <c r="I25" s="117"/>
      <c r="J25" s="118"/>
      <c r="K25" s="118"/>
      <c r="L25" s="118"/>
      <c r="M25" s="118"/>
      <c r="N25" s="118"/>
      <c r="O25" s="118"/>
      <c r="P25" s="118"/>
      <c r="Q25" s="118"/>
      <c r="R25" s="118"/>
      <c r="S25" s="118"/>
      <c r="T25" s="118"/>
      <c r="U25" s="118"/>
      <c r="V25" s="118"/>
      <c r="W25" s="118"/>
      <c r="X25" s="118"/>
      <c r="Y25" s="118"/>
      <c r="Z25" s="118"/>
      <c r="AA25" s="118"/>
      <c r="AB25" s="118"/>
      <c r="AC25" s="118"/>
      <c r="AD25" s="118"/>
      <c r="AE25" s="118"/>
      <c r="AF25" s="118"/>
      <c r="AG25" s="118"/>
      <c r="AH25" s="118"/>
      <c r="AI25" s="118"/>
      <c r="AJ25" s="118"/>
      <c r="AK25" s="118"/>
      <c r="AL25" s="118"/>
      <c r="AM25" s="118"/>
      <c r="AN25" s="118"/>
      <c r="AO25" s="118"/>
      <c r="AP25" s="118"/>
      <c r="AQ25" s="118"/>
      <c r="AR25" s="118"/>
      <c r="AS25" s="118"/>
      <c r="AT25" s="119"/>
      <c r="AU25"/>
      <c r="AV25"/>
      <c r="AW25"/>
      <c r="AX25"/>
      <c r="AY25"/>
      <c r="AZ25"/>
      <c r="BA25"/>
      <c r="BB25"/>
      <c r="BC25"/>
      <c r="BD25"/>
      <c r="BE25"/>
      <c r="BF25"/>
      <c r="BG25"/>
    </row>
    <row r="26" spans="1:59" ht="12.95" customHeight="1" x14ac:dyDescent="0.25">
      <c r="A26" s="108" t="s">
        <v>69</v>
      </c>
      <c r="B26" s="109"/>
      <c r="C26" s="109"/>
      <c r="D26" s="109"/>
      <c r="E26" s="109"/>
      <c r="F26" s="109"/>
      <c r="G26" s="109"/>
      <c r="H26" s="110"/>
      <c r="I26" s="114" t="s">
        <v>100</v>
      </c>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115"/>
      <c r="AJ26" s="115"/>
      <c r="AK26" s="115"/>
      <c r="AL26" s="115"/>
      <c r="AM26" s="115"/>
      <c r="AN26" s="115"/>
      <c r="AO26" s="115"/>
      <c r="AP26" s="115"/>
      <c r="AQ26" s="115"/>
      <c r="AR26" s="115"/>
      <c r="AS26" s="115"/>
      <c r="AT26" s="116"/>
      <c r="AU26"/>
      <c r="AV26"/>
      <c r="AW26"/>
      <c r="AX26"/>
      <c r="AY26"/>
      <c r="AZ26"/>
      <c r="BA26"/>
      <c r="BB26"/>
      <c r="BC26"/>
      <c r="BD26"/>
      <c r="BE26"/>
      <c r="BF26"/>
      <c r="BG26"/>
    </row>
    <row r="27" spans="1:59" ht="12.95" customHeight="1" x14ac:dyDescent="0.25">
      <c r="A27" s="111"/>
      <c r="B27" s="112"/>
      <c r="C27" s="112"/>
      <c r="D27" s="112"/>
      <c r="E27" s="112"/>
      <c r="F27" s="112"/>
      <c r="G27" s="112"/>
      <c r="H27" s="113"/>
      <c r="I27" s="117"/>
      <c r="J27" s="118"/>
      <c r="K27" s="118"/>
      <c r="L27" s="118"/>
      <c r="M27" s="118"/>
      <c r="N27" s="118"/>
      <c r="O27" s="118"/>
      <c r="P27" s="118"/>
      <c r="Q27" s="118"/>
      <c r="R27" s="118"/>
      <c r="S27" s="118"/>
      <c r="T27" s="118"/>
      <c r="U27" s="118"/>
      <c r="V27" s="118"/>
      <c r="W27" s="118"/>
      <c r="X27" s="118"/>
      <c r="Y27" s="118"/>
      <c r="Z27" s="118"/>
      <c r="AA27" s="118"/>
      <c r="AB27" s="118"/>
      <c r="AC27" s="118"/>
      <c r="AD27" s="118"/>
      <c r="AE27" s="118"/>
      <c r="AF27" s="118"/>
      <c r="AG27" s="118"/>
      <c r="AH27" s="118"/>
      <c r="AI27" s="118"/>
      <c r="AJ27" s="118"/>
      <c r="AK27" s="118"/>
      <c r="AL27" s="118"/>
      <c r="AM27" s="118"/>
      <c r="AN27" s="118"/>
      <c r="AO27" s="118"/>
      <c r="AP27" s="118"/>
      <c r="AQ27" s="118"/>
      <c r="AR27" s="118"/>
      <c r="AS27" s="118"/>
      <c r="AT27" s="119"/>
      <c r="AU27"/>
      <c r="AV27"/>
      <c r="AW27"/>
      <c r="AX27"/>
      <c r="AY27"/>
      <c r="AZ27"/>
      <c r="BA27"/>
      <c r="BB27"/>
      <c r="BC27"/>
      <c r="BD27"/>
      <c r="BE27"/>
      <c r="BF27"/>
      <c r="BG27"/>
    </row>
    <row r="28" spans="1:59" ht="12.95" customHeight="1" x14ac:dyDescent="0.25">
      <c r="A28" s="108" t="s">
        <v>70</v>
      </c>
      <c r="B28" s="109"/>
      <c r="C28" s="109"/>
      <c r="D28" s="109"/>
      <c r="E28" s="109"/>
      <c r="F28" s="109"/>
      <c r="G28" s="109"/>
      <c r="H28" s="110"/>
      <c r="I28" s="114" t="s">
        <v>66</v>
      </c>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6"/>
      <c r="AU28"/>
      <c r="AV28"/>
      <c r="AW28"/>
      <c r="AX28"/>
      <c r="AY28"/>
      <c r="AZ28"/>
      <c r="BA28"/>
      <c r="BB28"/>
      <c r="BC28"/>
      <c r="BD28"/>
      <c r="BE28"/>
      <c r="BF28"/>
      <c r="BG28"/>
    </row>
    <row r="29" spans="1:59" ht="12.95" customHeight="1" x14ac:dyDescent="0.25">
      <c r="A29" s="111"/>
      <c r="B29" s="112"/>
      <c r="C29" s="112"/>
      <c r="D29" s="112"/>
      <c r="E29" s="112"/>
      <c r="F29" s="112"/>
      <c r="G29" s="112"/>
      <c r="H29" s="113"/>
      <c r="I29" s="117"/>
      <c r="J29" s="118"/>
      <c r="K29" s="118"/>
      <c r="L29" s="118"/>
      <c r="M29" s="118"/>
      <c r="N29" s="118"/>
      <c r="O29" s="118"/>
      <c r="P29" s="118"/>
      <c r="Q29" s="118"/>
      <c r="R29" s="118"/>
      <c r="S29" s="118"/>
      <c r="T29" s="118"/>
      <c r="U29" s="118"/>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9"/>
      <c r="AU29"/>
      <c r="AV29"/>
      <c r="AW29"/>
      <c r="AX29"/>
      <c r="AY29"/>
      <c r="AZ29"/>
      <c r="BA29"/>
      <c r="BB29"/>
      <c r="BC29"/>
      <c r="BD29"/>
      <c r="BE29"/>
      <c r="BF29"/>
      <c r="BG29"/>
    </row>
    <row r="30" spans="1:59" ht="12.95" customHeight="1" thickBot="1" x14ac:dyDescent="0.3">
      <c r="A30" s="99" t="s">
        <v>71</v>
      </c>
      <c r="B30" s="100"/>
      <c r="C30" s="100"/>
      <c r="D30" s="100"/>
      <c r="E30" s="100"/>
      <c r="F30" s="100"/>
      <c r="G30" s="100"/>
      <c r="H30" s="100"/>
      <c r="I30" s="101" t="s">
        <v>91</v>
      </c>
      <c r="J30" s="101"/>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101"/>
      <c r="AN30" s="101"/>
      <c r="AO30" s="101"/>
      <c r="AP30" s="101"/>
      <c r="AQ30" s="101"/>
      <c r="AR30" s="101"/>
      <c r="AS30" s="101"/>
      <c r="AT30" s="102"/>
      <c r="AU30"/>
      <c r="AV30"/>
      <c r="AW30"/>
      <c r="AX30"/>
      <c r="AY30"/>
      <c r="AZ30"/>
      <c r="BA30"/>
      <c r="BB30"/>
      <c r="BC30"/>
      <c r="BD30"/>
      <c r="BE30"/>
      <c r="BF30"/>
      <c r="BG30"/>
    </row>
    <row r="31" spans="1:59" ht="12.95" customHeight="1" thickTop="1" x14ac:dyDescent="0.25">
      <c r="A31" s="103" t="s">
        <v>24</v>
      </c>
      <c r="B31" s="104"/>
      <c r="C31" s="104"/>
      <c r="D31" s="104"/>
      <c r="E31" s="104"/>
      <c r="F31" s="104"/>
      <c r="G31" s="104"/>
      <c r="H31" s="105"/>
      <c r="I31" s="106" t="s">
        <v>25</v>
      </c>
      <c r="J31" s="104"/>
      <c r="K31" s="104"/>
      <c r="L31" s="104"/>
      <c r="M31" s="104"/>
      <c r="N31" s="104"/>
      <c r="O31" s="104"/>
      <c r="P31" s="105"/>
      <c r="Q31" s="106" t="s">
        <v>26</v>
      </c>
      <c r="R31" s="104"/>
      <c r="S31" s="104"/>
      <c r="T31" s="104"/>
      <c r="U31" s="104"/>
      <c r="V31" s="104"/>
      <c r="W31" s="104"/>
      <c r="X31" s="105"/>
      <c r="Y31" s="106" t="s">
        <v>27</v>
      </c>
      <c r="Z31" s="104"/>
      <c r="AA31" s="104"/>
      <c r="AB31" s="104"/>
      <c r="AC31" s="104"/>
      <c r="AD31" s="104"/>
      <c r="AE31" s="104"/>
      <c r="AF31" s="105"/>
      <c r="AG31" s="106" t="s">
        <v>28</v>
      </c>
      <c r="AH31" s="104"/>
      <c r="AI31" s="104"/>
      <c r="AJ31" s="104"/>
      <c r="AK31" s="104"/>
      <c r="AL31" s="104"/>
      <c r="AM31" s="105"/>
      <c r="AN31" s="106" t="s">
        <v>29</v>
      </c>
      <c r="AO31" s="104"/>
      <c r="AP31" s="104"/>
      <c r="AQ31" s="104"/>
      <c r="AR31" s="104"/>
      <c r="AS31" s="104"/>
      <c r="AT31" s="107"/>
      <c r="AU31"/>
      <c r="AV31"/>
      <c r="AW31"/>
      <c r="AX31"/>
      <c r="AY31"/>
      <c r="AZ31"/>
      <c r="BA31"/>
      <c r="BB31"/>
      <c r="BC31"/>
      <c r="BD31"/>
      <c r="BE31"/>
      <c r="BF31"/>
      <c r="BG31"/>
    </row>
    <row r="32" spans="1:59" ht="12.95" customHeight="1" thickBot="1" x14ac:dyDescent="0.3">
      <c r="A32" s="94" t="s">
        <v>101</v>
      </c>
      <c r="B32" s="95"/>
      <c r="C32" s="95"/>
      <c r="D32" s="95"/>
      <c r="E32" s="95"/>
      <c r="F32" s="95"/>
      <c r="G32" s="95"/>
      <c r="H32" s="96"/>
      <c r="I32" s="97" t="s">
        <v>102</v>
      </c>
      <c r="J32" s="97"/>
      <c r="K32" s="97"/>
      <c r="L32" s="97"/>
      <c r="M32" s="97"/>
      <c r="N32" s="97"/>
      <c r="O32" s="97"/>
      <c r="P32" s="97"/>
      <c r="Q32" s="97" t="s">
        <v>103</v>
      </c>
      <c r="R32" s="97"/>
      <c r="S32" s="97"/>
      <c r="T32" s="97"/>
      <c r="U32" s="97"/>
      <c r="V32" s="97"/>
      <c r="W32" s="97"/>
      <c r="X32" s="97"/>
      <c r="Y32" s="97" t="s">
        <v>104</v>
      </c>
      <c r="Z32" s="97"/>
      <c r="AA32" s="97"/>
      <c r="AB32" s="97"/>
      <c r="AC32" s="97"/>
      <c r="AD32" s="97"/>
      <c r="AE32" s="97"/>
      <c r="AF32" s="97"/>
      <c r="AG32" s="97" t="s">
        <v>105</v>
      </c>
      <c r="AH32" s="97"/>
      <c r="AI32" s="97"/>
      <c r="AJ32" s="97"/>
      <c r="AK32" s="97"/>
      <c r="AL32" s="97"/>
      <c r="AM32" s="97"/>
      <c r="AN32" s="97" t="s">
        <v>106</v>
      </c>
      <c r="AO32" s="97"/>
      <c r="AP32" s="97"/>
      <c r="AQ32" s="97"/>
      <c r="AR32" s="97"/>
      <c r="AS32" s="97"/>
      <c r="AT32" s="98"/>
      <c r="AU32"/>
      <c r="AV32"/>
      <c r="AW32"/>
      <c r="AX32"/>
      <c r="AY32"/>
      <c r="AZ32"/>
      <c r="BA32"/>
      <c r="BB32"/>
      <c r="BC32"/>
      <c r="BD32"/>
      <c r="BE32"/>
      <c r="BF32"/>
      <c r="BG32"/>
    </row>
    <row r="33" spans="1:59" ht="12.95" customHeight="1" thickBot="1" x14ac:dyDescent="0.3">
      <c r="AA33" s="88" t="s">
        <v>72</v>
      </c>
      <c r="AB33" s="89"/>
      <c r="AC33" s="89"/>
      <c r="AD33" s="89"/>
      <c r="AE33" s="89"/>
      <c r="AF33" s="89"/>
      <c r="AG33" s="89"/>
      <c r="AH33" s="89"/>
      <c r="AI33" s="89"/>
      <c r="AJ33" s="90"/>
      <c r="AK33" s="91" t="s">
        <v>107</v>
      </c>
      <c r="AL33" s="92"/>
      <c r="AM33" s="92"/>
      <c r="AN33" s="92"/>
      <c r="AO33" s="92"/>
      <c r="AP33" s="92"/>
      <c r="AQ33" s="92"/>
      <c r="AR33" s="92"/>
      <c r="AS33" s="92"/>
      <c r="AT33" s="93"/>
      <c r="AU33"/>
      <c r="AV33"/>
      <c r="AW33"/>
      <c r="AX33"/>
      <c r="AY33"/>
      <c r="AZ33"/>
      <c r="BA33"/>
      <c r="BB33"/>
      <c r="BC33"/>
      <c r="BD33"/>
      <c r="BE33"/>
      <c r="BF33"/>
      <c r="BG33"/>
    </row>
    <row r="34" spans="1:59" ht="12.95" customHeight="1" thickBot="1" x14ac:dyDescent="0.3">
      <c r="Z34" s="8"/>
      <c r="AA34" s="8"/>
      <c r="AB34" s="8"/>
      <c r="AC34" s="8"/>
      <c r="AD34" s="8"/>
      <c r="AE34" s="8"/>
      <c r="AF34" s="8"/>
      <c r="AG34" s="8"/>
      <c r="AH34" s="8"/>
      <c r="AI34" s="8"/>
      <c r="AL34" s="8"/>
      <c r="AM34" s="8"/>
      <c r="AN34" s="8"/>
      <c r="AO34" s="8"/>
      <c r="AP34" s="8"/>
      <c r="AQ34" s="8"/>
      <c r="AR34" s="8"/>
      <c r="AS34" s="8"/>
      <c r="AT34" s="8"/>
      <c r="AU34"/>
      <c r="AV34"/>
      <c r="AW34"/>
      <c r="AX34"/>
      <c r="AY34"/>
      <c r="AZ34"/>
      <c r="BA34"/>
      <c r="BB34"/>
      <c r="BC34"/>
      <c r="BD34"/>
      <c r="BE34"/>
      <c r="BF34"/>
      <c r="BG34"/>
    </row>
    <row r="35" spans="1:59" ht="12.95" customHeight="1" x14ac:dyDescent="0.25">
      <c r="A35" s="74" t="s">
        <v>108</v>
      </c>
      <c r="B35" s="75"/>
      <c r="C35" s="75"/>
      <c r="D35" s="75"/>
      <c r="E35" s="75"/>
      <c r="F35" s="76"/>
      <c r="G35" s="80" t="s">
        <v>73</v>
      </c>
      <c r="H35" s="81"/>
      <c r="I35" s="81"/>
      <c r="J35" s="81"/>
      <c r="K35" s="81"/>
      <c r="L35" s="81"/>
      <c r="M35" s="81"/>
      <c r="N35" s="81"/>
      <c r="O35" s="81"/>
      <c r="P35" s="84" t="s">
        <v>109</v>
      </c>
      <c r="Q35" s="84"/>
      <c r="R35" s="84"/>
      <c r="S35" s="84"/>
      <c r="T35" s="84"/>
      <c r="U35" s="84"/>
      <c r="V35" s="84"/>
      <c r="W35" s="84"/>
      <c r="X35" s="84"/>
      <c r="Y35" s="84"/>
      <c r="Z35" s="84"/>
      <c r="AA35" s="84"/>
      <c r="AB35" s="84"/>
      <c r="AC35" s="84"/>
      <c r="AD35" s="84"/>
      <c r="AE35" s="84"/>
      <c r="AF35" s="84"/>
      <c r="AG35" s="84"/>
      <c r="AH35" s="84"/>
      <c r="AI35" s="84"/>
      <c r="AJ35" s="84"/>
      <c r="AK35" s="84"/>
      <c r="AL35" s="84"/>
      <c r="AM35" s="84"/>
      <c r="AN35" s="84"/>
      <c r="AO35" s="84"/>
      <c r="AP35" s="84"/>
      <c r="AQ35" s="84"/>
      <c r="AR35" s="84"/>
      <c r="AS35" s="84"/>
      <c r="AT35" s="85"/>
      <c r="AU35"/>
      <c r="AV35"/>
      <c r="AW35"/>
      <c r="AX35"/>
      <c r="AY35"/>
      <c r="AZ35"/>
      <c r="BA35"/>
      <c r="BB35"/>
      <c r="BC35"/>
      <c r="BD35"/>
      <c r="BE35"/>
      <c r="BF35"/>
      <c r="BG35"/>
    </row>
    <row r="36" spans="1:59" ht="12.95" customHeight="1" x14ac:dyDescent="0.25">
      <c r="A36" s="77"/>
      <c r="B36" s="78"/>
      <c r="C36" s="78"/>
      <c r="D36" s="78"/>
      <c r="E36" s="78"/>
      <c r="F36" s="79"/>
      <c r="G36" s="82"/>
      <c r="H36" s="83"/>
      <c r="I36" s="83"/>
      <c r="J36" s="83"/>
      <c r="K36" s="83"/>
      <c r="L36" s="83"/>
      <c r="M36" s="83"/>
      <c r="N36" s="83"/>
      <c r="O36" s="83"/>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7"/>
      <c r="AU36"/>
      <c r="AV36"/>
      <c r="AW36"/>
      <c r="AX36"/>
      <c r="AY36"/>
      <c r="AZ36"/>
      <c r="BA36"/>
      <c r="BB36"/>
      <c r="BC36"/>
      <c r="BD36"/>
      <c r="BE36"/>
      <c r="BF36"/>
      <c r="BG36"/>
    </row>
    <row r="37" spans="1:59" ht="12.95" customHeight="1" x14ac:dyDescent="0.25">
      <c r="A37" s="62"/>
      <c r="B37" s="63"/>
      <c r="C37" s="63"/>
      <c r="D37" s="63"/>
      <c r="E37" s="63"/>
      <c r="F37" s="63"/>
      <c r="G37" s="63"/>
      <c r="H37" s="63"/>
      <c r="I37" s="63"/>
      <c r="J37" s="64"/>
      <c r="K37" s="63"/>
      <c r="L37" s="63"/>
      <c r="M37" s="63"/>
      <c r="N37" s="63"/>
      <c r="O37" s="65"/>
      <c r="P37" s="70" t="s">
        <v>110</v>
      </c>
      <c r="Q37" s="71"/>
      <c r="R37" s="71"/>
      <c r="S37" s="71"/>
      <c r="T37" s="71"/>
      <c r="U37" s="71"/>
      <c r="V37" s="71" t="s">
        <v>111</v>
      </c>
      <c r="W37" s="71"/>
      <c r="X37" s="71"/>
      <c r="Y37" s="71"/>
      <c r="Z37" s="71"/>
      <c r="AA37" s="71"/>
      <c r="AB37" s="71" t="s">
        <v>66</v>
      </c>
      <c r="AC37" s="71"/>
      <c r="AD37" s="71"/>
      <c r="AE37" s="71"/>
      <c r="AF37" s="71"/>
      <c r="AG37" s="71"/>
      <c r="AH37" s="53" t="s">
        <v>78</v>
      </c>
      <c r="AI37" s="53"/>
      <c r="AJ37" s="53"/>
      <c r="AK37" s="53"/>
      <c r="AL37" s="53"/>
      <c r="AM37" s="53"/>
      <c r="AN37" s="53" t="s">
        <v>75</v>
      </c>
      <c r="AO37" s="53"/>
      <c r="AP37" s="53"/>
      <c r="AQ37" s="53"/>
      <c r="AR37" s="53"/>
      <c r="AS37" s="53"/>
      <c r="AT37" s="54"/>
      <c r="AU37"/>
      <c r="AV37"/>
      <c r="AW37"/>
      <c r="AX37"/>
      <c r="AY37"/>
      <c r="AZ37"/>
      <c r="BA37"/>
      <c r="BB37"/>
      <c r="BC37"/>
      <c r="BD37"/>
      <c r="BE37"/>
      <c r="BF37"/>
      <c r="BG37"/>
    </row>
    <row r="38" spans="1:59" ht="12.95" customHeight="1" x14ac:dyDescent="0.25">
      <c r="A38" s="38"/>
      <c r="B38" s="39"/>
      <c r="C38" s="39"/>
      <c r="D38" s="39"/>
      <c r="E38" s="39"/>
      <c r="F38" s="39"/>
      <c r="G38" s="39"/>
      <c r="H38" s="39"/>
      <c r="I38" s="39"/>
      <c r="J38" s="66"/>
      <c r="K38" s="39"/>
      <c r="L38" s="39"/>
      <c r="M38" s="39"/>
      <c r="N38" s="39"/>
      <c r="O38" s="67"/>
      <c r="P38" s="72"/>
      <c r="Q38" s="73"/>
      <c r="R38" s="73"/>
      <c r="S38" s="73"/>
      <c r="T38" s="73"/>
      <c r="U38" s="73"/>
      <c r="V38" s="73"/>
      <c r="W38" s="73"/>
      <c r="X38" s="73"/>
      <c r="Y38" s="73"/>
      <c r="Z38" s="73"/>
      <c r="AA38" s="73"/>
      <c r="AB38" s="73"/>
      <c r="AC38" s="73"/>
      <c r="AD38" s="73"/>
      <c r="AE38" s="73"/>
      <c r="AF38" s="73"/>
      <c r="AG38" s="73"/>
      <c r="AH38" s="55"/>
      <c r="AI38" s="55"/>
      <c r="AJ38" s="55"/>
      <c r="AK38" s="55"/>
      <c r="AL38" s="55"/>
      <c r="AM38" s="55"/>
      <c r="AN38" s="55"/>
      <c r="AO38" s="55"/>
      <c r="AP38" s="55"/>
      <c r="AQ38" s="55"/>
      <c r="AR38" s="55"/>
      <c r="AS38" s="55"/>
      <c r="AT38" s="56"/>
      <c r="AU38"/>
      <c r="AV38"/>
      <c r="AW38"/>
      <c r="AX38"/>
      <c r="AY38"/>
      <c r="AZ38"/>
      <c r="BA38"/>
      <c r="BB38"/>
      <c r="BC38"/>
      <c r="BD38"/>
      <c r="BE38"/>
      <c r="BF38"/>
      <c r="BG38"/>
    </row>
    <row r="39" spans="1:59" ht="12.95" customHeight="1" x14ac:dyDescent="0.25">
      <c r="A39" s="38"/>
      <c r="B39" s="39"/>
      <c r="C39" s="39"/>
      <c r="D39" s="39"/>
      <c r="E39" s="39"/>
      <c r="F39" s="39"/>
      <c r="G39" s="39"/>
      <c r="H39" s="39"/>
      <c r="I39" s="39"/>
      <c r="J39" s="66"/>
      <c r="K39" s="39"/>
      <c r="L39" s="39"/>
      <c r="M39" s="39"/>
      <c r="N39" s="39"/>
      <c r="O39" s="67"/>
      <c r="P39" s="72"/>
      <c r="Q39" s="73"/>
      <c r="R39" s="73"/>
      <c r="S39" s="73"/>
      <c r="T39" s="73"/>
      <c r="U39" s="73"/>
      <c r="V39" s="73"/>
      <c r="W39" s="73"/>
      <c r="X39" s="73"/>
      <c r="Y39" s="73"/>
      <c r="Z39" s="73"/>
      <c r="AA39" s="73"/>
      <c r="AB39" s="73"/>
      <c r="AC39" s="73"/>
      <c r="AD39" s="73"/>
      <c r="AE39" s="73"/>
      <c r="AF39" s="73"/>
      <c r="AG39" s="73"/>
      <c r="AH39" s="55" t="s">
        <v>112</v>
      </c>
      <c r="AI39" s="55"/>
      <c r="AJ39" s="55"/>
      <c r="AK39" s="55"/>
      <c r="AL39" s="55"/>
      <c r="AM39" s="55"/>
      <c r="AN39" s="55"/>
      <c r="AO39" s="55"/>
      <c r="AP39" s="55"/>
      <c r="AQ39" s="55"/>
      <c r="AR39" s="55"/>
      <c r="AS39" s="55"/>
      <c r="AT39" s="56"/>
      <c r="AU39"/>
      <c r="AV39"/>
      <c r="AW39"/>
      <c r="AX39"/>
      <c r="AY39"/>
      <c r="AZ39"/>
      <c r="BA39"/>
      <c r="BB39"/>
      <c r="BC39"/>
      <c r="BD39"/>
      <c r="BE39"/>
      <c r="BF39"/>
      <c r="BG39"/>
    </row>
    <row r="40" spans="1:59" ht="12.95" customHeight="1" x14ac:dyDescent="0.25">
      <c r="A40" s="38"/>
      <c r="B40" s="39"/>
      <c r="C40" s="39"/>
      <c r="D40" s="39"/>
      <c r="E40" s="39"/>
      <c r="F40" s="39"/>
      <c r="G40" s="39"/>
      <c r="H40" s="39"/>
      <c r="I40" s="39"/>
      <c r="J40" s="66"/>
      <c r="K40" s="39"/>
      <c r="L40" s="39"/>
      <c r="M40" s="39"/>
      <c r="N40" s="39"/>
      <c r="O40" s="67"/>
      <c r="P40" s="72"/>
      <c r="Q40" s="73"/>
      <c r="R40" s="73"/>
      <c r="S40" s="73"/>
      <c r="T40" s="73"/>
      <c r="U40" s="73"/>
      <c r="V40" s="73"/>
      <c r="W40" s="73"/>
      <c r="X40" s="73"/>
      <c r="Y40" s="73"/>
      <c r="Z40" s="73"/>
      <c r="AA40" s="73"/>
      <c r="AB40" s="73"/>
      <c r="AC40" s="73"/>
      <c r="AD40" s="73"/>
      <c r="AE40" s="73"/>
      <c r="AF40" s="73"/>
      <c r="AG40" s="73"/>
      <c r="AH40" s="55"/>
      <c r="AI40" s="55"/>
      <c r="AJ40" s="55"/>
      <c r="AK40" s="55"/>
      <c r="AL40" s="55"/>
      <c r="AM40" s="55"/>
      <c r="AN40" s="55"/>
      <c r="AO40" s="55"/>
      <c r="AP40" s="55"/>
      <c r="AQ40" s="55"/>
      <c r="AR40" s="55"/>
      <c r="AS40" s="55"/>
      <c r="AT40" s="56"/>
      <c r="AU40"/>
      <c r="AV40"/>
      <c r="AW40"/>
      <c r="AX40"/>
      <c r="AY40"/>
      <c r="AZ40"/>
      <c r="BA40"/>
      <c r="BB40"/>
      <c r="BC40"/>
      <c r="BD40"/>
      <c r="BE40"/>
      <c r="BF40"/>
      <c r="BG40"/>
    </row>
    <row r="41" spans="1:59" ht="12.95" customHeight="1" x14ac:dyDescent="0.25">
      <c r="A41" s="38"/>
      <c r="B41" s="39"/>
      <c r="C41" s="39"/>
      <c r="D41" s="39"/>
      <c r="E41" s="39"/>
      <c r="F41" s="39"/>
      <c r="G41" s="39"/>
      <c r="H41" s="39"/>
      <c r="I41" s="39"/>
      <c r="J41" s="66"/>
      <c r="K41" s="39"/>
      <c r="L41" s="39"/>
      <c r="M41" s="39"/>
      <c r="N41" s="39"/>
      <c r="O41" s="67"/>
      <c r="P41" s="72"/>
      <c r="Q41" s="73"/>
      <c r="R41" s="73"/>
      <c r="S41" s="73"/>
      <c r="T41" s="73"/>
      <c r="U41" s="73"/>
      <c r="V41" s="73"/>
      <c r="W41" s="73"/>
      <c r="X41" s="73"/>
      <c r="Y41" s="73"/>
      <c r="Z41" s="73"/>
      <c r="AA41" s="73"/>
      <c r="AB41" s="73"/>
      <c r="AC41" s="73"/>
      <c r="AD41" s="73"/>
      <c r="AE41" s="73"/>
      <c r="AF41" s="73"/>
      <c r="AG41" s="73"/>
      <c r="AH41" s="55"/>
      <c r="AI41" s="55"/>
      <c r="AJ41" s="55"/>
      <c r="AK41" s="55"/>
      <c r="AL41" s="55"/>
      <c r="AM41" s="55"/>
      <c r="AN41" s="55"/>
      <c r="AO41" s="55"/>
      <c r="AP41" s="55"/>
      <c r="AQ41" s="55"/>
      <c r="AR41" s="55"/>
      <c r="AS41" s="55"/>
      <c r="AT41" s="56"/>
      <c r="AU41"/>
      <c r="AV41"/>
      <c r="AW41"/>
      <c r="AX41"/>
      <c r="AY41"/>
      <c r="AZ41"/>
      <c r="BA41"/>
      <c r="BB41"/>
      <c r="BC41"/>
      <c r="BD41"/>
      <c r="BE41"/>
      <c r="BF41"/>
      <c r="BG41"/>
    </row>
    <row r="42" spans="1:59" ht="12.95" customHeight="1" x14ac:dyDescent="0.25">
      <c r="A42" s="38"/>
      <c r="B42" s="39"/>
      <c r="C42" s="39"/>
      <c r="D42" s="39"/>
      <c r="E42" s="39"/>
      <c r="F42" s="39"/>
      <c r="G42" s="39"/>
      <c r="H42" s="39"/>
      <c r="I42" s="39"/>
      <c r="J42" s="66"/>
      <c r="K42" s="39"/>
      <c r="L42" s="39"/>
      <c r="M42" s="39"/>
      <c r="N42" s="39"/>
      <c r="O42" s="67"/>
      <c r="P42" s="72"/>
      <c r="Q42" s="73"/>
      <c r="R42" s="73"/>
      <c r="S42" s="73"/>
      <c r="T42" s="73"/>
      <c r="U42" s="73"/>
      <c r="V42" s="73"/>
      <c r="W42" s="73"/>
      <c r="X42" s="73"/>
      <c r="Y42" s="73"/>
      <c r="Z42" s="73"/>
      <c r="AA42" s="73"/>
      <c r="AB42" s="73"/>
      <c r="AC42" s="73"/>
      <c r="AD42" s="73"/>
      <c r="AE42" s="73"/>
      <c r="AF42" s="73"/>
      <c r="AG42" s="73"/>
      <c r="AH42" s="55"/>
      <c r="AI42" s="55"/>
      <c r="AJ42" s="55"/>
      <c r="AK42" s="55"/>
      <c r="AL42" s="55"/>
      <c r="AM42" s="55"/>
      <c r="AN42" s="55"/>
      <c r="AO42" s="55"/>
      <c r="AP42" s="55"/>
      <c r="AQ42" s="55"/>
      <c r="AR42" s="55"/>
      <c r="AS42" s="55"/>
      <c r="AT42" s="56"/>
      <c r="AU42"/>
      <c r="AV42"/>
      <c r="AW42"/>
      <c r="AX42"/>
      <c r="AY42"/>
      <c r="AZ42"/>
      <c r="BA42"/>
      <c r="BB42"/>
      <c r="BC42"/>
      <c r="BD42"/>
      <c r="BE42"/>
      <c r="BF42"/>
      <c r="BG42"/>
    </row>
    <row r="43" spans="1:59" ht="12.95" customHeight="1" thickBot="1" x14ac:dyDescent="0.3">
      <c r="A43" s="41"/>
      <c r="B43" s="42"/>
      <c r="C43" s="42"/>
      <c r="D43" s="42"/>
      <c r="E43" s="42"/>
      <c r="F43" s="42"/>
      <c r="G43" s="42"/>
      <c r="H43" s="42"/>
      <c r="I43" s="42"/>
      <c r="J43" s="68"/>
      <c r="K43" s="42"/>
      <c r="L43" s="42"/>
      <c r="M43" s="42"/>
      <c r="N43" s="42"/>
      <c r="O43" s="69"/>
      <c r="P43" s="57" t="s">
        <v>113</v>
      </c>
      <c r="Q43" s="58"/>
      <c r="R43" s="58"/>
      <c r="S43" s="58"/>
      <c r="T43" s="58"/>
      <c r="U43" s="58"/>
      <c r="V43" s="58"/>
      <c r="W43" s="58"/>
      <c r="X43" s="58"/>
      <c r="Y43" s="58"/>
      <c r="Z43" s="58"/>
      <c r="AA43" s="58"/>
      <c r="AB43" s="58"/>
      <c r="AC43" s="58"/>
      <c r="AD43" s="58"/>
      <c r="AE43" s="58"/>
      <c r="AF43" s="58"/>
      <c r="AG43" s="58"/>
      <c r="AH43" s="58"/>
      <c r="AI43" s="58"/>
      <c r="AJ43" s="58"/>
      <c r="AK43" s="58"/>
      <c r="AL43" s="58"/>
      <c r="AM43" s="59" t="s">
        <v>89</v>
      </c>
      <c r="AN43" s="59"/>
      <c r="AO43" s="59"/>
      <c r="AP43" s="59"/>
      <c r="AQ43" s="60" t="s">
        <v>114</v>
      </c>
      <c r="AR43" s="60"/>
      <c r="AS43" s="60"/>
      <c r="AT43" s="61"/>
      <c r="AU43"/>
      <c r="AV43"/>
      <c r="AW43"/>
      <c r="AX43"/>
      <c r="AY43"/>
      <c r="AZ43"/>
      <c r="BA43"/>
      <c r="BB43"/>
      <c r="BC43"/>
      <c r="BD43"/>
      <c r="BE43"/>
      <c r="BF43"/>
      <c r="BG43"/>
    </row>
    <row r="44" spans="1:59" ht="12.95" customHeight="1" x14ac:dyDescent="0.25">
      <c r="A44" s="74" t="s">
        <v>115</v>
      </c>
      <c r="B44" s="75"/>
      <c r="C44" s="75"/>
      <c r="D44" s="75"/>
      <c r="E44" s="75"/>
      <c r="F44" s="76"/>
      <c r="G44" s="80" t="s">
        <v>73</v>
      </c>
      <c r="H44" s="81"/>
      <c r="I44" s="81"/>
      <c r="J44" s="81"/>
      <c r="K44" s="81"/>
      <c r="L44" s="81"/>
      <c r="M44" s="81"/>
      <c r="N44" s="81"/>
      <c r="O44" s="81"/>
      <c r="P44" s="84" t="s">
        <v>116</v>
      </c>
      <c r="Q44" s="84"/>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5"/>
      <c r="AU44"/>
      <c r="AV44"/>
      <c r="AW44"/>
      <c r="AX44"/>
      <c r="AY44"/>
      <c r="AZ44"/>
      <c r="BA44"/>
      <c r="BB44"/>
      <c r="BC44"/>
      <c r="BD44"/>
      <c r="BE44"/>
      <c r="BF44"/>
      <c r="BG44"/>
    </row>
    <row r="45" spans="1:59" ht="12.95" customHeight="1" x14ac:dyDescent="0.25">
      <c r="A45" s="77"/>
      <c r="B45" s="78"/>
      <c r="C45" s="78"/>
      <c r="D45" s="78"/>
      <c r="E45" s="78"/>
      <c r="F45" s="79"/>
      <c r="G45" s="82"/>
      <c r="H45" s="83"/>
      <c r="I45" s="83"/>
      <c r="J45" s="83"/>
      <c r="K45" s="83"/>
      <c r="L45" s="83"/>
      <c r="M45" s="83"/>
      <c r="N45" s="83"/>
      <c r="O45" s="83"/>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7"/>
      <c r="AU45"/>
      <c r="AV45"/>
      <c r="AW45"/>
      <c r="AX45"/>
      <c r="AY45"/>
      <c r="AZ45"/>
      <c r="BA45"/>
      <c r="BB45"/>
      <c r="BC45"/>
      <c r="BD45"/>
      <c r="BE45"/>
      <c r="BF45"/>
      <c r="BG45"/>
    </row>
    <row r="46" spans="1:59" ht="12.95" customHeight="1" x14ac:dyDescent="0.25">
      <c r="A46" s="62"/>
      <c r="B46" s="63"/>
      <c r="C46" s="63"/>
      <c r="D46" s="63"/>
      <c r="E46" s="63"/>
      <c r="F46" s="63"/>
      <c r="G46" s="63"/>
      <c r="H46" s="63"/>
      <c r="I46" s="63"/>
      <c r="J46" s="64"/>
      <c r="K46" s="63"/>
      <c r="L46" s="63"/>
      <c r="M46" s="63"/>
      <c r="N46" s="63"/>
      <c r="O46" s="65"/>
      <c r="P46" s="70" t="s">
        <v>81</v>
      </c>
      <c r="Q46" s="71"/>
      <c r="R46" s="71"/>
      <c r="S46" s="71"/>
      <c r="T46" s="71"/>
      <c r="U46" s="71"/>
      <c r="V46" s="71" t="s">
        <v>117</v>
      </c>
      <c r="W46" s="71"/>
      <c r="X46" s="71"/>
      <c r="Y46" s="71"/>
      <c r="Z46" s="71"/>
      <c r="AA46" s="71"/>
      <c r="AB46" s="71" t="s">
        <v>77</v>
      </c>
      <c r="AC46" s="71"/>
      <c r="AD46" s="71"/>
      <c r="AE46" s="71"/>
      <c r="AF46" s="71"/>
      <c r="AG46" s="71"/>
      <c r="AH46" s="53" t="s">
        <v>118</v>
      </c>
      <c r="AI46" s="53"/>
      <c r="AJ46" s="53"/>
      <c r="AK46" s="53"/>
      <c r="AL46" s="53"/>
      <c r="AM46" s="53"/>
      <c r="AN46" s="53" t="s">
        <v>76</v>
      </c>
      <c r="AO46" s="53"/>
      <c r="AP46" s="53"/>
      <c r="AQ46" s="53"/>
      <c r="AR46" s="53"/>
      <c r="AS46" s="53"/>
      <c r="AT46" s="54"/>
      <c r="AU46"/>
      <c r="AV46"/>
      <c r="AW46"/>
      <c r="AX46"/>
      <c r="AY46"/>
      <c r="AZ46"/>
      <c r="BA46"/>
      <c r="BB46"/>
      <c r="BC46"/>
      <c r="BD46"/>
      <c r="BE46"/>
      <c r="BF46"/>
      <c r="BG46"/>
    </row>
    <row r="47" spans="1:59" ht="12.95" customHeight="1" x14ac:dyDescent="0.25">
      <c r="A47" s="38"/>
      <c r="B47" s="39"/>
      <c r="C47" s="39"/>
      <c r="D47" s="39"/>
      <c r="E47" s="39"/>
      <c r="F47" s="39"/>
      <c r="G47" s="39"/>
      <c r="H47" s="39"/>
      <c r="I47" s="39"/>
      <c r="J47" s="66"/>
      <c r="K47" s="39"/>
      <c r="L47" s="39"/>
      <c r="M47" s="39"/>
      <c r="N47" s="39"/>
      <c r="O47" s="67"/>
      <c r="P47" s="72"/>
      <c r="Q47" s="73"/>
      <c r="R47" s="73"/>
      <c r="S47" s="73"/>
      <c r="T47" s="73"/>
      <c r="U47" s="73"/>
      <c r="V47" s="73"/>
      <c r="W47" s="73"/>
      <c r="X47" s="73"/>
      <c r="Y47" s="73"/>
      <c r="Z47" s="73"/>
      <c r="AA47" s="73"/>
      <c r="AB47" s="73"/>
      <c r="AC47" s="73"/>
      <c r="AD47" s="73"/>
      <c r="AE47" s="73"/>
      <c r="AF47" s="73"/>
      <c r="AG47" s="73"/>
      <c r="AH47" s="55"/>
      <c r="AI47" s="55"/>
      <c r="AJ47" s="55"/>
      <c r="AK47" s="55"/>
      <c r="AL47" s="55"/>
      <c r="AM47" s="55"/>
      <c r="AN47" s="55"/>
      <c r="AO47" s="55"/>
      <c r="AP47" s="55"/>
      <c r="AQ47" s="55"/>
      <c r="AR47" s="55"/>
      <c r="AS47" s="55"/>
      <c r="AT47" s="56"/>
      <c r="AU47"/>
      <c r="AV47"/>
      <c r="AW47"/>
      <c r="AX47"/>
      <c r="AY47"/>
      <c r="AZ47"/>
      <c r="BA47"/>
      <c r="BB47"/>
      <c r="BC47"/>
      <c r="BD47"/>
      <c r="BE47"/>
      <c r="BF47"/>
      <c r="BG47"/>
    </row>
    <row r="48" spans="1:59" ht="12.95" customHeight="1" x14ac:dyDescent="0.25">
      <c r="A48" s="38"/>
      <c r="B48" s="39"/>
      <c r="C48" s="39"/>
      <c r="D48" s="39"/>
      <c r="E48" s="39"/>
      <c r="F48" s="39"/>
      <c r="G48" s="39"/>
      <c r="H48" s="39"/>
      <c r="I48" s="39"/>
      <c r="J48" s="66"/>
      <c r="K48" s="39"/>
      <c r="L48" s="39"/>
      <c r="M48" s="39"/>
      <c r="N48" s="39"/>
      <c r="O48" s="67"/>
      <c r="P48" s="72"/>
      <c r="Q48" s="73"/>
      <c r="R48" s="73"/>
      <c r="S48" s="73"/>
      <c r="T48" s="73"/>
      <c r="U48" s="73"/>
      <c r="V48" s="73"/>
      <c r="W48" s="73"/>
      <c r="X48" s="73"/>
      <c r="Y48" s="73"/>
      <c r="Z48" s="73"/>
      <c r="AA48" s="73"/>
      <c r="AB48" s="73"/>
      <c r="AC48" s="73"/>
      <c r="AD48" s="73"/>
      <c r="AE48" s="73"/>
      <c r="AF48" s="73"/>
      <c r="AG48" s="73"/>
      <c r="AH48" s="55" t="s">
        <v>119</v>
      </c>
      <c r="AI48" s="55"/>
      <c r="AJ48" s="55"/>
      <c r="AK48" s="55"/>
      <c r="AL48" s="55"/>
      <c r="AM48" s="55"/>
      <c r="AN48" s="55"/>
      <c r="AO48" s="55"/>
      <c r="AP48" s="55"/>
      <c r="AQ48" s="55"/>
      <c r="AR48" s="55"/>
      <c r="AS48" s="55"/>
      <c r="AT48" s="56"/>
      <c r="AU48"/>
      <c r="AV48"/>
      <c r="AW48"/>
      <c r="AX48"/>
      <c r="AY48"/>
      <c r="AZ48"/>
      <c r="BA48"/>
      <c r="BB48"/>
      <c r="BC48"/>
      <c r="BD48"/>
      <c r="BE48"/>
      <c r="BF48"/>
      <c r="BG48"/>
    </row>
    <row r="49" spans="1:59" ht="12.95" customHeight="1" x14ac:dyDescent="0.25">
      <c r="A49" s="38"/>
      <c r="B49" s="39"/>
      <c r="C49" s="39"/>
      <c r="D49" s="39"/>
      <c r="E49" s="39"/>
      <c r="F49" s="39"/>
      <c r="G49" s="39"/>
      <c r="H49" s="39"/>
      <c r="I49" s="39"/>
      <c r="J49" s="66"/>
      <c r="K49" s="39"/>
      <c r="L49" s="39"/>
      <c r="M49" s="39"/>
      <c r="N49" s="39"/>
      <c r="O49" s="67"/>
      <c r="P49" s="72"/>
      <c r="Q49" s="73"/>
      <c r="R49" s="73"/>
      <c r="S49" s="73"/>
      <c r="T49" s="73"/>
      <c r="U49" s="73"/>
      <c r="V49" s="73"/>
      <c r="W49" s="73"/>
      <c r="X49" s="73"/>
      <c r="Y49" s="73"/>
      <c r="Z49" s="73"/>
      <c r="AA49" s="73"/>
      <c r="AB49" s="73"/>
      <c r="AC49" s="73"/>
      <c r="AD49" s="73"/>
      <c r="AE49" s="73"/>
      <c r="AF49" s="73"/>
      <c r="AG49" s="73"/>
      <c r="AH49" s="55"/>
      <c r="AI49" s="55"/>
      <c r="AJ49" s="55"/>
      <c r="AK49" s="55"/>
      <c r="AL49" s="55"/>
      <c r="AM49" s="55"/>
      <c r="AN49" s="55"/>
      <c r="AO49" s="55"/>
      <c r="AP49" s="55"/>
      <c r="AQ49" s="55"/>
      <c r="AR49" s="55"/>
      <c r="AS49" s="55"/>
      <c r="AT49" s="56"/>
      <c r="AU49"/>
      <c r="AV49"/>
      <c r="AW49"/>
      <c r="AX49"/>
      <c r="AY49"/>
      <c r="AZ49"/>
      <c r="BA49"/>
      <c r="BB49"/>
      <c r="BC49"/>
      <c r="BD49"/>
      <c r="BE49"/>
      <c r="BF49"/>
      <c r="BG49"/>
    </row>
    <row r="50" spans="1:59" ht="12.95" customHeight="1" x14ac:dyDescent="0.25">
      <c r="A50" s="38"/>
      <c r="B50" s="39"/>
      <c r="C50" s="39"/>
      <c r="D50" s="39"/>
      <c r="E50" s="39"/>
      <c r="F50" s="39"/>
      <c r="G50" s="39"/>
      <c r="H50" s="39"/>
      <c r="I50" s="39"/>
      <c r="J50" s="66"/>
      <c r="K50" s="39"/>
      <c r="L50" s="39"/>
      <c r="M50" s="39"/>
      <c r="N50" s="39"/>
      <c r="O50" s="67"/>
      <c r="P50" s="72"/>
      <c r="Q50" s="73"/>
      <c r="R50" s="73"/>
      <c r="S50" s="73"/>
      <c r="T50" s="73"/>
      <c r="U50" s="73"/>
      <c r="V50" s="73"/>
      <c r="W50" s="73"/>
      <c r="X50" s="73"/>
      <c r="Y50" s="73"/>
      <c r="Z50" s="73"/>
      <c r="AA50" s="73"/>
      <c r="AB50" s="73"/>
      <c r="AC50" s="73"/>
      <c r="AD50" s="73"/>
      <c r="AE50" s="73"/>
      <c r="AF50" s="73"/>
      <c r="AG50" s="73"/>
      <c r="AH50" s="55"/>
      <c r="AI50" s="55"/>
      <c r="AJ50" s="55"/>
      <c r="AK50" s="55"/>
      <c r="AL50" s="55"/>
      <c r="AM50" s="55"/>
      <c r="AN50" s="55"/>
      <c r="AO50" s="55"/>
      <c r="AP50" s="55"/>
      <c r="AQ50" s="55"/>
      <c r="AR50" s="55"/>
      <c r="AS50" s="55"/>
      <c r="AT50" s="56"/>
      <c r="AU50"/>
      <c r="AV50"/>
      <c r="AW50"/>
      <c r="AX50"/>
      <c r="AY50"/>
      <c r="AZ50"/>
      <c r="BA50"/>
      <c r="BB50"/>
      <c r="BC50"/>
      <c r="BD50"/>
      <c r="BE50"/>
      <c r="BF50"/>
      <c r="BG50"/>
    </row>
    <row r="51" spans="1:59" ht="12.95" customHeight="1" x14ac:dyDescent="0.25">
      <c r="A51" s="38"/>
      <c r="B51" s="39"/>
      <c r="C51" s="39"/>
      <c r="D51" s="39"/>
      <c r="E51" s="39"/>
      <c r="F51" s="39"/>
      <c r="G51" s="39"/>
      <c r="H51" s="39"/>
      <c r="I51" s="39"/>
      <c r="J51" s="66"/>
      <c r="K51" s="39"/>
      <c r="L51" s="39"/>
      <c r="M51" s="39"/>
      <c r="N51" s="39"/>
      <c r="O51" s="67"/>
      <c r="P51" s="72"/>
      <c r="Q51" s="73"/>
      <c r="R51" s="73"/>
      <c r="S51" s="73"/>
      <c r="T51" s="73"/>
      <c r="U51" s="73"/>
      <c r="V51" s="73"/>
      <c r="W51" s="73"/>
      <c r="X51" s="73"/>
      <c r="Y51" s="73"/>
      <c r="Z51" s="73"/>
      <c r="AA51" s="73"/>
      <c r="AB51" s="73"/>
      <c r="AC51" s="73"/>
      <c r="AD51" s="73"/>
      <c r="AE51" s="73"/>
      <c r="AF51" s="73"/>
      <c r="AG51" s="73"/>
      <c r="AH51" s="55"/>
      <c r="AI51" s="55"/>
      <c r="AJ51" s="55"/>
      <c r="AK51" s="55"/>
      <c r="AL51" s="55"/>
      <c r="AM51" s="55"/>
      <c r="AN51" s="55"/>
      <c r="AO51" s="55"/>
      <c r="AP51" s="55"/>
      <c r="AQ51" s="55"/>
      <c r="AR51" s="55"/>
      <c r="AS51" s="55"/>
      <c r="AT51" s="56"/>
      <c r="AU51"/>
      <c r="AV51"/>
      <c r="AW51"/>
      <c r="AX51"/>
      <c r="AY51"/>
      <c r="AZ51"/>
      <c r="BA51"/>
      <c r="BB51"/>
      <c r="BC51"/>
      <c r="BD51"/>
      <c r="BE51"/>
      <c r="BF51"/>
      <c r="BG51"/>
    </row>
    <row r="52" spans="1:59" ht="12.95" customHeight="1" thickBot="1" x14ac:dyDescent="0.3">
      <c r="A52" s="41"/>
      <c r="B52" s="42"/>
      <c r="C52" s="42"/>
      <c r="D52" s="42"/>
      <c r="E52" s="42"/>
      <c r="F52" s="42"/>
      <c r="G52" s="42"/>
      <c r="H52" s="42"/>
      <c r="I52" s="42"/>
      <c r="J52" s="68"/>
      <c r="K52" s="42"/>
      <c r="L52" s="42"/>
      <c r="M52" s="42"/>
      <c r="N52" s="42"/>
      <c r="O52" s="69"/>
      <c r="P52" s="57" t="s">
        <v>172</v>
      </c>
      <c r="Q52" s="58"/>
      <c r="R52" s="58"/>
      <c r="S52" s="58"/>
      <c r="T52" s="58"/>
      <c r="U52" s="58"/>
      <c r="V52" s="58"/>
      <c r="W52" s="58"/>
      <c r="X52" s="58"/>
      <c r="Y52" s="58"/>
      <c r="Z52" s="58"/>
      <c r="AA52" s="58"/>
      <c r="AB52" s="58"/>
      <c r="AC52" s="58"/>
      <c r="AD52" s="58"/>
      <c r="AE52" s="58"/>
      <c r="AF52" s="58"/>
      <c r="AG52" s="58"/>
      <c r="AH52" s="58"/>
      <c r="AI52" s="58"/>
      <c r="AJ52" s="58"/>
      <c r="AK52" s="58"/>
      <c r="AL52" s="58"/>
      <c r="AM52" s="59" t="s">
        <v>89</v>
      </c>
      <c r="AN52" s="59"/>
      <c r="AO52" s="59"/>
      <c r="AP52" s="59"/>
      <c r="AQ52" s="60" t="s">
        <v>120</v>
      </c>
      <c r="AR52" s="60"/>
      <c r="AS52" s="60"/>
      <c r="AT52" s="61"/>
      <c r="AU52"/>
      <c r="AV52"/>
      <c r="AW52"/>
      <c r="AX52"/>
      <c r="AY52"/>
      <c r="AZ52"/>
      <c r="BA52"/>
      <c r="BB52"/>
      <c r="BC52"/>
      <c r="BD52"/>
      <c r="BE52"/>
      <c r="BF52"/>
      <c r="BG52"/>
    </row>
    <row r="53" spans="1:59" ht="12.95" customHeight="1" x14ac:dyDescent="0.25">
      <c r="A53" s="74" t="s">
        <v>121</v>
      </c>
      <c r="B53" s="75"/>
      <c r="C53" s="75"/>
      <c r="D53" s="75"/>
      <c r="E53" s="75"/>
      <c r="F53" s="76"/>
      <c r="G53" s="80" t="s">
        <v>73</v>
      </c>
      <c r="H53" s="81"/>
      <c r="I53" s="81"/>
      <c r="J53" s="81"/>
      <c r="K53" s="81"/>
      <c r="L53" s="81"/>
      <c r="M53" s="81"/>
      <c r="N53" s="81"/>
      <c r="O53" s="81"/>
      <c r="P53" s="84" t="s">
        <v>122</v>
      </c>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5"/>
      <c r="AU53"/>
      <c r="AV53"/>
      <c r="AW53"/>
      <c r="AX53"/>
      <c r="AY53"/>
      <c r="AZ53"/>
      <c r="BA53"/>
      <c r="BB53"/>
      <c r="BC53"/>
      <c r="BD53"/>
      <c r="BE53"/>
      <c r="BF53"/>
      <c r="BG53"/>
    </row>
    <row r="54" spans="1:59" ht="12.95" customHeight="1" x14ac:dyDescent="0.25">
      <c r="A54" s="77"/>
      <c r="B54" s="78"/>
      <c r="C54" s="78"/>
      <c r="D54" s="78"/>
      <c r="E54" s="78"/>
      <c r="F54" s="79"/>
      <c r="G54" s="82"/>
      <c r="H54" s="83"/>
      <c r="I54" s="83"/>
      <c r="J54" s="83"/>
      <c r="K54" s="83"/>
      <c r="L54" s="83"/>
      <c r="M54" s="83"/>
      <c r="N54" s="83"/>
      <c r="O54" s="83"/>
      <c r="P54" s="86"/>
      <c r="Q54" s="86"/>
      <c r="R54" s="86"/>
      <c r="S54" s="86"/>
      <c r="T54" s="86"/>
      <c r="U54" s="86"/>
      <c r="V54" s="86"/>
      <c r="W54" s="86"/>
      <c r="X54" s="86"/>
      <c r="Y54" s="86"/>
      <c r="Z54" s="86"/>
      <c r="AA54" s="86"/>
      <c r="AB54" s="86"/>
      <c r="AC54" s="86"/>
      <c r="AD54" s="86"/>
      <c r="AE54" s="86"/>
      <c r="AF54" s="86"/>
      <c r="AG54" s="86"/>
      <c r="AH54" s="86"/>
      <c r="AI54" s="86"/>
      <c r="AJ54" s="86"/>
      <c r="AK54" s="86"/>
      <c r="AL54" s="86"/>
      <c r="AM54" s="86"/>
      <c r="AN54" s="86"/>
      <c r="AO54" s="86"/>
      <c r="AP54" s="86"/>
      <c r="AQ54" s="86"/>
      <c r="AR54" s="86"/>
      <c r="AS54" s="86"/>
      <c r="AT54" s="87"/>
      <c r="AU54"/>
      <c r="AV54"/>
      <c r="AW54"/>
      <c r="AX54"/>
      <c r="AY54"/>
      <c r="AZ54"/>
      <c r="BA54"/>
      <c r="BB54"/>
      <c r="BC54"/>
      <c r="BD54"/>
      <c r="BE54"/>
      <c r="BF54"/>
      <c r="BG54"/>
    </row>
    <row r="55" spans="1:59" ht="12.95" customHeight="1" x14ac:dyDescent="0.25">
      <c r="A55" s="62"/>
      <c r="B55" s="63"/>
      <c r="C55" s="63"/>
      <c r="D55" s="63"/>
      <c r="E55" s="63"/>
      <c r="F55" s="63"/>
      <c r="G55" s="63"/>
      <c r="H55" s="63"/>
      <c r="I55" s="63"/>
      <c r="J55" s="64"/>
      <c r="K55" s="63"/>
      <c r="L55" s="63"/>
      <c r="M55" s="63"/>
      <c r="N55" s="63"/>
      <c r="O55" s="65"/>
      <c r="P55" s="70" t="s">
        <v>82</v>
      </c>
      <c r="Q55" s="71"/>
      <c r="R55" s="71"/>
      <c r="S55" s="71"/>
      <c r="T55" s="71"/>
      <c r="U55" s="71"/>
      <c r="V55" s="71" t="s">
        <v>123</v>
      </c>
      <c r="W55" s="71"/>
      <c r="X55" s="71"/>
      <c r="Y55" s="71"/>
      <c r="Z55" s="71"/>
      <c r="AA55" s="71"/>
      <c r="AB55" s="71" t="s">
        <v>77</v>
      </c>
      <c r="AC55" s="71"/>
      <c r="AD55" s="71"/>
      <c r="AE55" s="71"/>
      <c r="AF55" s="71"/>
      <c r="AG55" s="71"/>
      <c r="AH55" s="53" t="s">
        <v>83</v>
      </c>
      <c r="AI55" s="53"/>
      <c r="AJ55" s="53"/>
      <c r="AK55" s="53"/>
      <c r="AL55" s="53"/>
      <c r="AM55" s="53"/>
      <c r="AN55" s="53" t="s">
        <v>84</v>
      </c>
      <c r="AO55" s="53"/>
      <c r="AP55" s="53"/>
      <c r="AQ55" s="53"/>
      <c r="AR55" s="53"/>
      <c r="AS55" s="53"/>
      <c r="AT55" s="54"/>
      <c r="AU55"/>
      <c r="AV55"/>
      <c r="AW55"/>
      <c r="AX55"/>
      <c r="AY55"/>
      <c r="AZ55"/>
      <c r="BA55"/>
      <c r="BB55"/>
      <c r="BC55"/>
      <c r="BD55"/>
      <c r="BE55"/>
      <c r="BF55"/>
      <c r="BG55"/>
    </row>
    <row r="56" spans="1:59" ht="12.95" customHeight="1" x14ac:dyDescent="0.25">
      <c r="A56" s="38"/>
      <c r="B56" s="39"/>
      <c r="C56" s="39"/>
      <c r="D56" s="39"/>
      <c r="E56" s="39"/>
      <c r="F56" s="39"/>
      <c r="G56" s="39"/>
      <c r="H56" s="39"/>
      <c r="I56" s="39"/>
      <c r="J56" s="66"/>
      <c r="K56" s="39"/>
      <c r="L56" s="39"/>
      <c r="M56" s="39"/>
      <c r="N56" s="39"/>
      <c r="O56" s="67"/>
      <c r="P56" s="72"/>
      <c r="Q56" s="73"/>
      <c r="R56" s="73"/>
      <c r="S56" s="73"/>
      <c r="T56" s="73"/>
      <c r="U56" s="73"/>
      <c r="V56" s="73"/>
      <c r="W56" s="73"/>
      <c r="X56" s="73"/>
      <c r="Y56" s="73"/>
      <c r="Z56" s="73"/>
      <c r="AA56" s="73"/>
      <c r="AB56" s="73"/>
      <c r="AC56" s="73"/>
      <c r="AD56" s="73"/>
      <c r="AE56" s="73"/>
      <c r="AF56" s="73"/>
      <c r="AG56" s="73"/>
      <c r="AH56" s="55"/>
      <c r="AI56" s="55"/>
      <c r="AJ56" s="55"/>
      <c r="AK56" s="55"/>
      <c r="AL56" s="55"/>
      <c r="AM56" s="55"/>
      <c r="AN56" s="55"/>
      <c r="AO56" s="55"/>
      <c r="AP56" s="55"/>
      <c r="AQ56" s="55"/>
      <c r="AR56" s="55"/>
      <c r="AS56" s="55"/>
      <c r="AT56" s="56"/>
      <c r="AU56"/>
      <c r="AV56"/>
      <c r="AW56"/>
      <c r="AX56"/>
      <c r="AY56"/>
      <c r="AZ56"/>
      <c r="BA56"/>
      <c r="BB56"/>
      <c r="BC56"/>
      <c r="BD56"/>
      <c r="BE56"/>
      <c r="BF56"/>
      <c r="BG56"/>
    </row>
    <row r="57" spans="1:59" ht="12.95" customHeight="1" x14ac:dyDescent="0.25">
      <c r="A57" s="38"/>
      <c r="B57" s="39"/>
      <c r="C57" s="39"/>
      <c r="D57" s="39"/>
      <c r="E57" s="39"/>
      <c r="F57" s="39"/>
      <c r="G57" s="39"/>
      <c r="H57" s="39"/>
      <c r="I57" s="39"/>
      <c r="J57" s="66"/>
      <c r="K57" s="39"/>
      <c r="L57" s="39"/>
      <c r="M57" s="39"/>
      <c r="N57" s="39"/>
      <c r="O57" s="67"/>
      <c r="P57" s="72"/>
      <c r="Q57" s="73"/>
      <c r="R57" s="73"/>
      <c r="S57" s="73"/>
      <c r="T57" s="73"/>
      <c r="U57" s="73"/>
      <c r="V57" s="73"/>
      <c r="W57" s="73"/>
      <c r="X57" s="73"/>
      <c r="Y57" s="73"/>
      <c r="Z57" s="73"/>
      <c r="AA57" s="73"/>
      <c r="AB57" s="73"/>
      <c r="AC57" s="73"/>
      <c r="AD57" s="73"/>
      <c r="AE57" s="73"/>
      <c r="AF57" s="73"/>
      <c r="AG57" s="73"/>
      <c r="AH57" s="55" t="s">
        <v>66</v>
      </c>
      <c r="AI57" s="55"/>
      <c r="AJ57" s="55"/>
      <c r="AK57" s="55"/>
      <c r="AL57" s="55"/>
      <c r="AM57" s="55"/>
      <c r="AN57" s="55"/>
      <c r="AO57" s="55"/>
      <c r="AP57" s="55"/>
      <c r="AQ57" s="55"/>
      <c r="AR57" s="55"/>
      <c r="AS57" s="55"/>
      <c r="AT57" s="56"/>
      <c r="AU57"/>
      <c r="AV57"/>
      <c r="AW57"/>
      <c r="AX57"/>
      <c r="AY57"/>
      <c r="AZ57"/>
      <c r="BA57"/>
      <c r="BB57"/>
      <c r="BC57"/>
      <c r="BD57"/>
      <c r="BE57"/>
      <c r="BF57"/>
      <c r="BG57"/>
    </row>
    <row r="58" spans="1:59" ht="12.95" customHeight="1" x14ac:dyDescent="0.25">
      <c r="A58" s="38"/>
      <c r="B58" s="39"/>
      <c r="C58" s="39"/>
      <c r="D58" s="39"/>
      <c r="E58" s="39"/>
      <c r="F58" s="39"/>
      <c r="G58" s="39"/>
      <c r="H58" s="39"/>
      <c r="I58" s="39"/>
      <c r="J58" s="66"/>
      <c r="K58" s="39"/>
      <c r="L58" s="39"/>
      <c r="M58" s="39"/>
      <c r="N58" s="39"/>
      <c r="O58" s="67"/>
      <c r="P58" s="72"/>
      <c r="Q58" s="73"/>
      <c r="R58" s="73"/>
      <c r="S58" s="73"/>
      <c r="T58" s="73"/>
      <c r="U58" s="73"/>
      <c r="V58" s="73"/>
      <c r="W58" s="73"/>
      <c r="X58" s="73"/>
      <c r="Y58" s="73"/>
      <c r="Z58" s="73"/>
      <c r="AA58" s="73"/>
      <c r="AB58" s="73"/>
      <c r="AC58" s="73"/>
      <c r="AD58" s="73"/>
      <c r="AE58" s="73"/>
      <c r="AF58" s="73"/>
      <c r="AG58" s="73"/>
      <c r="AH58" s="55"/>
      <c r="AI58" s="55"/>
      <c r="AJ58" s="55"/>
      <c r="AK58" s="55"/>
      <c r="AL58" s="55"/>
      <c r="AM58" s="55"/>
      <c r="AN58" s="55"/>
      <c r="AO58" s="55"/>
      <c r="AP58" s="55"/>
      <c r="AQ58" s="55"/>
      <c r="AR58" s="55"/>
      <c r="AS58" s="55"/>
      <c r="AT58" s="56"/>
      <c r="AU58"/>
      <c r="AV58"/>
      <c r="AW58"/>
      <c r="AX58"/>
      <c r="AY58"/>
      <c r="AZ58"/>
      <c r="BA58"/>
      <c r="BB58"/>
      <c r="BC58"/>
      <c r="BD58"/>
      <c r="BE58"/>
      <c r="BF58"/>
      <c r="BG58"/>
    </row>
    <row r="59" spans="1:59" ht="12.95" customHeight="1" x14ac:dyDescent="0.25">
      <c r="A59" s="38"/>
      <c r="B59" s="39"/>
      <c r="C59" s="39"/>
      <c r="D59" s="39"/>
      <c r="E59" s="39"/>
      <c r="F59" s="39"/>
      <c r="G59" s="39"/>
      <c r="H59" s="39"/>
      <c r="I59" s="39"/>
      <c r="J59" s="66"/>
      <c r="K59" s="39"/>
      <c r="L59" s="39"/>
      <c r="M59" s="39"/>
      <c r="N59" s="39"/>
      <c r="O59" s="67"/>
      <c r="P59" s="72"/>
      <c r="Q59" s="73"/>
      <c r="R59" s="73"/>
      <c r="S59" s="73"/>
      <c r="T59" s="73"/>
      <c r="U59" s="73"/>
      <c r="V59" s="73"/>
      <c r="W59" s="73"/>
      <c r="X59" s="73"/>
      <c r="Y59" s="73"/>
      <c r="Z59" s="73"/>
      <c r="AA59" s="73"/>
      <c r="AB59" s="73"/>
      <c r="AC59" s="73"/>
      <c r="AD59" s="73"/>
      <c r="AE59" s="73"/>
      <c r="AF59" s="73"/>
      <c r="AG59" s="73"/>
      <c r="AH59" s="55"/>
      <c r="AI59" s="55"/>
      <c r="AJ59" s="55"/>
      <c r="AK59" s="55"/>
      <c r="AL59" s="55"/>
      <c r="AM59" s="55"/>
      <c r="AN59" s="55"/>
      <c r="AO59" s="55"/>
      <c r="AP59" s="55"/>
      <c r="AQ59" s="55"/>
      <c r="AR59" s="55"/>
      <c r="AS59" s="55"/>
      <c r="AT59" s="56"/>
      <c r="AU59"/>
      <c r="AV59"/>
      <c r="AW59"/>
      <c r="AX59"/>
      <c r="AY59"/>
      <c r="AZ59"/>
      <c r="BA59"/>
      <c r="BB59"/>
      <c r="BC59"/>
      <c r="BD59"/>
      <c r="BE59"/>
      <c r="BF59"/>
      <c r="BG59"/>
    </row>
    <row r="60" spans="1:59" ht="12.95" customHeight="1" x14ac:dyDescent="0.25">
      <c r="A60" s="38"/>
      <c r="B60" s="39"/>
      <c r="C60" s="39"/>
      <c r="D60" s="39"/>
      <c r="E60" s="39"/>
      <c r="F60" s="39"/>
      <c r="G60" s="39"/>
      <c r="H60" s="39"/>
      <c r="I60" s="39"/>
      <c r="J60" s="66"/>
      <c r="K60" s="39"/>
      <c r="L60" s="39"/>
      <c r="M60" s="39"/>
      <c r="N60" s="39"/>
      <c r="O60" s="67"/>
      <c r="P60" s="72"/>
      <c r="Q60" s="73"/>
      <c r="R60" s="73"/>
      <c r="S60" s="73"/>
      <c r="T60" s="73"/>
      <c r="U60" s="73"/>
      <c r="V60" s="73"/>
      <c r="W60" s="73"/>
      <c r="X60" s="73"/>
      <c r="Y60" s="73"/>
      <c r="Z60" s="73"/>
      <c r="AA60" s="73"/>
      <c r="AB60" s="73"/>
      <c r="AC60" s="73"/>
      <c r="AD60" s="73"/>
      <c r="AE60" s="73"/>
      <c r="AF60" s="73"/>
      <c r="AG60" s="73"/>
      <c r="AH60" s="55"/>
      <c r="AI60" s="55"/>
      <c r="AJ60" s="55"/>
      <c r="AK60" s="55"/>
      <c r="AL60" s="55"/>
      <c r="AM60" s="55"/>
      <c r="AN60" s="55"/>
      <c r="AO60" s="55"/>
      <c r="AP60" s="55"/>
      <c r="AQ60" s="55"/>
      <c r="AR60" s="55"/>
      <c r="AS60" s="55"/>
      <c r="AT60" s="56"/>
      <c r="AU60"/>
      <c r="AV60"/>
      <c r="AW60"/>
      <c r="AX60"/>
      <c r="AY60"/>
      <c r="AZ60"/>
      <c r="BA60"/>
      <c r="BB60"/>
      <c r="BC60"/>
      <c r="BD60"/>
      <c r="BE60"/>
      <c r="BF60"/>
      <c r="BG60"/>
    </row>
    <row r="61" spans="1:59" ht="12.95" customHeight="1" thickBot="1" x14ac:dyDescent="0.3">
      <c r="A61" s="41"/>
      <c r="B61" s="42"/>
      <c r="C61" s="42"/>
      <c r="D61" s="42"/>
      <c r="E61" s="42"/>
      <c r="F61" s="42"/>
      <c r="G61" s="42"/>
      <c r="H61" s="42"/>
      <c r="I61" s="42"/>
      <c r="J61" s="68"/>
      <c r="K61" s="42"/>
      <c r="L61" s="42"/>
      <c r="M61" s="42"/>
      <c r="N61" s="42"/>
      <c r="O61" s="69"/>
      <c r="P61" s="57" t="s">
        <v>172</v>
      </c>
      <c r="Q61" s="58"/>
      <c r="R61" s="58"/>
      <c r="S61" s="58"/>
      <c r="T61" s="58"/>
      <c r="U61" s="58"/>
      <c r="V61" s="58"/>
      <c r="W61" s="58"/>
      <c r="X61" s="58"/>
      <c r="Y61" s="58"/>
      <c r="Z61" s="58"/>
      <c r="AA61" s="58"/>
      <c r="AB61" s="58"/>
      <c r="AC61" s="58"/>
      <c r="AD61" s="58"/>
      <c r="AE61" s="58"/>
      <c r="AF61" s="58"/>
      <c r="AG61" s="58"/>
      <c r="AH61" s="58"/>
      <c r="AI61" s="58"/>
      <c r="AJ61" s="58"/>
      <c r="AK61" s="58"/>
      <c r="AL61" s="58"/>
      <c r="AM61" s="59" t="s">
        <v>89</v>
      </c>
      <c r="AN61" s="59"/>
      <c r="AO61" s="59"/>
      <c r="AP61" s="59"/>
      <c r="AQ61" s="60" t="s">
        <v>124</v>
      </c>
      <c r="AR61" s="60"/>
      <c r="AS61" s="60"/>
      <c r="AT61" s="61"/>
      <c r="AU61"/>
      <c r="AV61"/>
      <c r="AW61"/>
      <c r="AX61"/>
      <c r="AY61"/>
      <c r="AZ61"/>
      <c r="BA61"/>
      <c r="BB61"/>
      <c r="BC61"/>
      <c r="BD61"/>
      <c r="BE61"/>
      <c r="BF61"/>
      <c r="BG61"/>
    </row>
    <row r="62" spans="1:59" ht="12.95" customHeight="1" x14ac:dyDescent="0.25">
      <c r="A62" s="74" t="s">
        <v>125</v>
      </c>
      <c r="B62" s="75"/>
      <c r="C62" s="75"/>
      <c r="D62" s="75"/>
      <c r="E62" s="75"/>
      <c r="F62" s="76"/>
      <c r="G62" s="80" t="s">
        <v>73</v>
      </c>
      <c r="H62" s="81"/>
      <c r="I62" s="81"/>
      <c r="J62" s="81"/>
      <c r="K62" s="81"/>
      <c r="L62" s="81"/>
      <c r="M62" s="81"/>
      <c r="N62" s="81"/>
      <c r="O62" s="81"/>
      <c r="P62" s="84" t="s">
        <v>126</v>
      </c>
      <c r="Q62" s="84"/>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5"/>
      <c r="AU62"/>
      <c r="AV62"/>
      <c r="AW62"/>
      <c r="AX62"/>
      <c r="AY62"/>
      <c r="AZ62"/>
      <c r="BA62"/>
      <c r="BB62"/>
      <c r="BC62"/>
      <c r="BD62"/>
      <c r="BE62"/>
      <c r="BF62"/>
      <c r="BG62"/>
    </row>
    <row r="63" spans="1:59" ht="12.95" customHeight="1" x14ac:dyDescent="0.25">
      <c r="A63" s="77"/>
      <c r="B63" s="78"/>
      <c r="C63" s="78"/>
      <c r="D63" s="78"/>
      <c r="E63" s="78"/>
      <c r="F63" s="79"/>
      <c r="G63" s="82"/>
      <c r="H63" s="83"/>
      <c r="I63" s="83"/>
      <c r="J63" s="83"/>
      <c r="K63" s="83"/>
      <c r="L63" s="83"/>
      <c r="M63" s="83"/>
      <c r="N63" s="83"/>
      <c r="O63" s="83"/>
      <c r="P63" s="86"/>
      <c r="Q63" s="86"/>
      <c r="R63" s="86"/>
      <c r="S63" s="86"/>
      <c r="T63" s="86"/>
      <c r="U63" s="86"/>
      <c r="V63" s="86"/>
      <c r="W63" s="86"/>
      <c r="X63" s="86"/>
      <c r="Y63" s="86"/>
      <c r="Z63" s="86"/>
      <c r="AA63" s="86"/>
      <c r="AB63" s="86"/>
      <c r="AC63" s="86"/>
      <c r="AD63" s="86"/>
      <c r="AE63" s="86"/>
      <c r="AF63" s="86"/>
      <c r="AG63" s="86"/>
      <c r="AH63" s="86"/>
      <c r="AI63" s="86"/>
      <c r="AJ63" s="86"/>
      <c r="AK63" s="86"/>
      <c r="AL63" s="86"/>
      <c r="AM63" s="86"/>
      <c r="AN63" s="86"/>
      <c r="AO63" s="86"/>
      <c r="AP63" s="86"/>
      <c r="AQ63" s="86"/>
      <c r="AR63" s="86"/>
      <c r="AS63" s="86"/>
      <c r="AT63" s="87"/>
      <c r="AU63"/>
      <c r="AV63"/>
      <c r="AW63"/>
      <c r="AX63"/>
      <c r="AY63"/>
      <c r="AZ63"/>
      <c r="BA63"/>
      <c r="BB63"/>
      <c r="BC63"/>
      <c r="BD63"/>
      <c r="BE63"/>
      <c r="BF63"/>
      <c r="BG63"/>
    </row>
    <row r="64" spans="1:59" ht="12.95" customHeight="1" x14ac:dyDescent="0.25">
      <c r="A64" s="62"/>
      <c r="B64" s="63"/>
      <c r="C64" s="63"/>
      <c r="D64" s="63"/>
      <c r="E64" s="63"/>
      <c r="F64" s="63"/>
      <c r="G64" s="63"/>
      <c r="H64" s="63"/>
      <c r="I64" s="63"/>
      <c r="J64" s="64"/>
      <c r="K64" s="63"/>
      <c r="L64" s="63"/>
      <c r="M64" s="63"/>
      <c r="N64" s="63"/>
      <c r="O64" s="65"/>
      <c r="P64" s="70" t="s">
        <v>127</v>
      </c>
      <c r="Q64" s="71"/>
      <c r="R64" s="71"/>
      <c r="S64" s="71"/>
      <c r="T64" s="71"/>
      <c r="U64" s="71"/>
      <c r="V64" s="71" t="s">
        <v>85</v>
      </c>
      <c r="W64" s="71"/>
      <c r="X64" s="71"/>
      <c r="Y64" s="71"/>
      <c r="Z64" s="71"/>
      <c r="AA64" s="71"/>
      <c r="AB64" s="71" t="s">
        <v>77</v>
      </c>
      <c r="AC64" s="71"/>
      <c r="AD64" s="71"/>
      <c r="AE64" s="71"/>
      <c r="AF64" s="71"/>
      <c r="AG64" s="71"/>
      <c r="AH64" s="53" t="s">
        <v>83</v>
      </c>
      <c r="AI64" s="53"/>
      <c r="AJ64" s="53"/>
      <c r="AK64" s="53"/>
      <c r="AL64" s="53"/>
      <c r="AM64" s="53"/>
      <c r="AN64" s="53" t="s">
        <v>86</v>
      </c>
      <c r="AO64" s="53"/>
      <c r="AP64" s="53"/>
      <c r="AQ64" s="53"/>
      <c r="AR64" s="53"/>
      <c r="AS64" s="53"/>
      <c r="AT64" s="54"/>
      <c r="AU64"/>
      <c r="AV64"/>
      <c r="AW64"/>
      <c r="AX64"/>
      <c r="AY64"/>
      <c r="AZ64"/>
      <c r="BA64"/>
      <c r="BB64"/>
      <c r="BC64"/>
      <c r="BD64"/>
      <c r="BE64"/>
      <c r="BF64"/>
      <c r="BG64"/>
    </row>
    <row r="65" spans="1:59" ht="12.95" customHeight="1" x14ac:dyDescent="0.25">
      <c r="A65" s="38"/>
      <c r="B65" s="39"/>
      <c r="C65" s="39"/>
      <c r="D65" s="39"/>
      <c r="E65" s="39"/>
      <c r="F65" s="39"/>
      <c r="G65" s="39"/>
      <c r="H65" s="39"/>
      <c r="I65" s="39"/>
      <c r="J65" s="66"/>
      <c r="K65" s="39"/>
      <c r="L65" s="39"/>
      <c r="M65" s="39"/>
      <c r="N65" s="39"/>
      <c r="O65" s="67"/>
      <c r="P65" s="72"/>
      <c r="Q65" s="73"/>
      <c r="R65" s="73"/>
      <c r="S65" s="73"/>
      <c r="T65" s="73"/>
      <c r="U65" s="73"/>
      <c r="V65" s="73"/>
      <c r="W65" s="73"/>
      <c r="X65" s="73"/>
      <c r="Y65" s="73"/>
      <c r="Z65" s="73"/>
      <c r="AA65" s="73"/>
      <c r="AB65" s="73"/>
      <c r="AC65" s="73"/>
      <c r="AD65" s="73"/>
      <c r="AE65" s="73"/>
      <c r="AF65" s="73"/>
      <c r="AG65" s="73"/>
      <c r="AH65" s="55"/>
      <c r="AI65" s="55"/>
      <c r="AJ65" s="55"/>
      <c r="AK65" s="55"/>
      <c r="AL65" s="55"/>
      <c r="AM65" s="55"/>
      <c r="AN65" s="55"/>
      <c r="AO65" s="55"/>
      <c r="AP65" s="55"/>
      <c r="AQ65" s="55"/>
      <c r="AR65" s="55"/>
      <c r="AS65" s="55"/>
      <c r="AT65" s="56"/>
      <c r="AU65"/>
      <c r="AV65"/>
      <c r="AW65"/>
      <c r="AX65"/>
      <c r="AY65"/>
      <c r="AZ65"/>
      <c r="BA65"/>
      <c r="BB65"/>
      <c r="BC65"/>
      <c r="BD65"/>
      <c r="BE65"/>
      <c r="BF65"/>
      <c r="BG65"/>
    </row>
    <row r="66" spans="1:59" ht="12.95" customHeight="1" x14ac:dyDescent="0.25">
      <c r="A66" s="38"/>
      <c r="B66" s="39"/>
      <c r="C66" s="39"/>
      <c r="D66" s="39"/>
      <c r="E66" s="39"/>
      <c r="F66" s="39"/>
      <c r="G66" s="39"/>
      <c r="H66" s="39"/>
      <c r="I66" s="39"/>
      <c r="J66" s="66"/>
      <c r="K66" s="39"/>
      <c r="L66" s="39"/>
      <c r="M66" s="39"/>
      <c r="N66" s="39"/>
      <c r="O66" s="67"/>
      <c r="P66" s="72"/>
      <c r="Q66" s="73"/>
      <c r="R66" s="73"/>
      <c r="S66" s="73"/>
      <c r="T66" s="73"/>
      <c r="U66" s="73"/>
      <c r="V66" s="73"/>
      <c r="W66" s="73"/>
      <c r="X66" s="73"/>
      <c r="Y66" s="73"/>
      <c r="Z66" s="73"/>
      <c r="AA66" s="73"/>
      <c r="AB66" s="73"/>
      <c r="AC66" s="73"/>
      <c r="AD66" s="73"/>
      <c r="AE66" s="73"/>
      <c r="AF66" s="73"/>
      <c r="AG66" s="73"/>
      <c r="AH66" s="55" t="s">
        <v>66</v>
      </c>
      <c r="AI66" s="55"/>
      <c r="AJ66" s="55"/>
      <c r="AK66" s="55"/>
      <c r="AL66" s="55"/>
      <c r="AM66" s="55"/>
      <c r="AN66" s="55"/>
      <c r="AO66" s="55"/>
      <c r="AP66" s="55"/>
      <c r="AQ66" s="55"/>
      <c r="AR66" s="55"/>
      <c r="AS66" s="55"/>
      <c r="AT66" s="56"/>
      <c r="AU66"/>
      <c r="AV66"/>
      <c r="AW66"/>
      <c r="AX66"/>
      <c r="AY66"/>
      <c r="AZ66"/>
      <c r="BA66"/>
      <c r="BB66"/>
      <c r="BC66"/>
      <c r="BD66"/>
      <c r="BE66"/>
      <c r="BF66"/>
      <c r="BG66"/>
    </row>
    <row r="67" spans="1:59" ht="12.95" customHeight="1" x14ac:dyDescent="0.25">
      <c r="A67" s="38"/>
      <c r="B67" s="39"/>
      <c r="C67" s="39"/>
      <c r="D67" s="39"/>
      <c r="E67" s="39"/>
      <c r="F67" s="39"/>
      <c r="G67" s="39"/>
      <c r="H67" s="39"/>
      <c r="I67" s="39"/>
      <c r="J67" s="66"/>
      <c r="K67" s="39"/>
      <c r="L67" s="39"/>
      <c r="M67" s="39"/>
      <c r="N67" s="39"/>
      <c r="O67" s="67"/>
      <c r="P67" s="72"/>
      <c r="Q67" s="73"/>
      <c r="R67" s="73"/>
      <c r="S67" s="73"/>
      <c r="T67" s="73"/>
      <c r="U67" s="73"/>
      <c r="V67" s="73"/>
      <c r="W67" s="73"/>
      <c r="X67" s="73"/>
      <c r="Y67" s="73"/>
      <c r="Z67" s="73"/>
      <c r="AA67" s="73"/>
      <c r="AB67" s="73"/>
      <c r="AC67" s="73"/>
      <c r="AD67" s="73"/>
      <c r="AE67" s="73"/>
      <c r="AF67" s="73"/>
      <c r="AG67" s="73"/>
      <c r="AH67" s="55"/>
      <c r="AI67" s="55"/>
      <c r="AJ67" s="55"/>
      <c r="AK67" s="55"/>
      <c r="AL67" s="55"/>
      <c r="AM67" s="55"/>
      <c r="AN67" s="55"/>
      <c r="AO67" s="55"/>
      <c r="AP67" s="55"/>
      <c r="AQ67" s="55"/>
      <c r="AR67" s="55"/>
      <c r="AS67" s="55"/>
      <c r="AT67" s="56"/>
      <c r="AU67"/>
      <c r="AV67"/>
      <c r="AW67"/>
      <c r="AX67"/>
      <c r="AY67"/>
      <c r="AZ67"/>
      <c r="BA67"/>
      <c r="BB67"/>
      <c r="BC67"/>
      <c r="BD67"/>
      <c r="BE67"/>
      <c r="BF67"/>
      <c r="BG67"/>
    </row>
    <row r="68" spans="1:59" ht="12.95" customHeight="1" x14ac:dyDescent="0.25">
      <c r="A68" s="38"/>
      <c r="B68" s="39"/>
      <c r="C68" s="39"/>
      <c r="D68" s="39"/>
      <c r="E68" s="39"/>
      <c r="F68" s="39"/>
      <c r="G68" s="39"/>
      <c r="H68" s="39"/>
      <c r="I68" s="39"/>
      <c r="J68" s="66"/>
      <c r="K68" s="39"/>
      <c r="L68" s="39"/>
      <c r="M68" s="39"/>
      <c r="N68" s="39"/>
      <c r="O68" s="67"/>
      <c r="P68" s="72"/>
      <c r="Q68" s="73"/>
      <c r="R68" s="73"/>
      <c r="S68" s="73"/>
      <c r="T68" s="73"/>
      <c r="U68" s="73"/>
      <c r="V68" s="73"/>
      <c r="W68" s="73"/>
      <c r="X68" s="73"/>
      <c r="Y68" s="73"/>
      <c r="Z68" s="73"/>
      <c r="AA68" s="73"/>
      <c r="AB68" s="73"/>
      <c r="AC68" s="73"/>
      <c r="AD68" s="73"/>
      <c r="AE68" s="73"/>
      <c r="AF68" s="73"/>
      <c r="AG68" s="73"/>
      <c r="AH68" s="55"/>
      <c r="AI68" s="55"/>
      <c r="AJ68" s="55"/>
      <c r="AK68" s="55"/>
      <c r="AL68" s="55"/>
      <c r="AM68" s="55"/>
      <c r="AN68" s="55"/>
      <c r="AO68" s="55"/>
      <c r="AP68" s="55"/>
      <c r="AQ68" s="55"/>
      <c r="AR68" s="55"/>
      <c r="AS68" s="55"/>
      <c r="AT68" s="56"/>
      <c r="AU68"/>
      <c r="AV68"/>
      <c r="AW68"/>
      <c r="AX68"/>
      <c r="AY68"/>
      <c r="AZ68"/>
      <c r="BA68"/>
      <c r="BB68"/>
      <c r="BC68"/>
      <c r="BD68"/>
      <c r="BE68"/>
      <c r="BF68"/>
      <c r="BG68"/>
    </row>
    <row r="69" spans="1:59" ht="12.95" customHeight="1" x14ac:dyDescent="0.25">
      <c r="A69" s="38"/>
      <c r="B69" s="39"/>
      <c r="C69" s="39"/>
      <c r="D69" s="39"/>
      <c r="E69" s="39"/>
      <c r="F69" s="39"/>
      <c r="G69" s="39"/>
      <c r="H69" s="39"/>
      <c r="I69" s="39"/>
      <c r="J69" s="66"/>
      <c r="K69" s="39"/>
      <c r="L69" s="39"/>
      <c r="M69" s="39"/>
      <c r="N69" s="39"/>
      <c r="O69" s="67"/>
      <c r="P69" s="72"/>
      <c r="Q69" s="73"/>
      <c r="R69" s="73"/>
      <c r="S69" s="73"/>
      <c r="T69" s="73"/>
      <c r="U69" s="73"/>
      <c r="V69" s="73"/>
      <c r="W69" s="73"/>
      <c r="X69" s="73"/>
      <c r="Y69" s="73"/>
      <c r="Z69" s="73"/>
      <c r="AA69" s="73"/>
      <c r="AB69" s="73"/>
      <c r="AC69" s="73"/>
      <c r="AD69" s="73"/>
      <c r="AE69" s="73"/>
      <c r="AF69" s="73"/>
      <c r="AG69" s="73"/>
      <c r="AH69" s="55"/>
      <c r="AI69" s="55"/>
      <c r="AJ69" s="55"/>
      <c r="AK69" s="55"/>
      <c r="AL69" s="55"/>
      <c r="AM69" s="55"/>
      <c r="AN69" s="55"/>
      <c r="AO69" s="55"/>
      <c r="AP69" s="55"/>
      <c r="AQ69" s="55"/>
      <c r="AR69" s="55"/>
      <c r="AS69" s="55"/>
      <c r="AT69" s="56"/>
      <c r="AU69"/>
      <c r="AV69"/>
      <c r="AW69"/>
      <c r="AX69"/>
      <c r="AY69"/>
      <c r="AZ69"/>
      <c r="BA69"/>
      <c r="BB69"/>
      <c r="BC69"/>
      <c r="BD69"/>
      <c r="BE69"/>
      <c r="BF69"/>
      <c r="BG69"/>
    </row>
    <row r="70" spans="1:59" ht="12.95" customHeight="1" thickBot="1" x14ac:dyDescent="0.3">
      <c r="A70" s="41"/>
      <c r="B70" s="42"/>
      <c r="C70" s="42"/>
      <c r="D70" s="42"/>
      <c r="E70" s="42"/>
      <c r="F70" s="42"/>
      <c r="G70" s="42"/>
      <c r="H70" s="42"/>
      <c r="I70" s="42"/>
      <c r="J70" s="68"/>
      <c r="K70" s="42"/>
      <c r="L70" s="42"/>
      <c r="M70" s="42"/>
      <c r="N70" s="42"/>
      <c r="O70" s="69"/>
      <c r="P70" s="57" t="s">
        <v>173</v>
      </c>
      <c r="Q70" s="58"/>
      <c r="R70" s="58"/>
      <c r="S70" s="58"/>
      <c r="T70" s="58"/>
      <c r="U70" s="58"/>
      <c r="V70" s="58"/>
      <c r="W70" s="58"/>
      <c r="X70" s="58"/>
      <c r="Y70" s="58"/>
      <c r="Z70" s="58"/>
      <c r="AA70" s="58"/>
      <c r="AB70" s="58"/>
      <c r="AC70" s="58"/>
      <c r="AD70" s="58"/>
      <c r="AE70" s="58"/>
      <c r="AF70" s="58"/>
      <c r="AG70" s="58"/>
      <c r="AH70" s="58"/>
      <c r="AI70" s="58"/>
      <c r="AJ70" s="58"/>
      <c r="AK70" s="58"/>
      <c r="AL70" s="58"/>
      <c r="AM70" s="59" t="s">
        <v>89</v>
      </c>
      <c r="AN70" s="59"/>
      <c r="AO70" s="59"/>
      <c r="AP70" s="59"/>
      <c r="AQ70" s="60" t="s">
        <v>128</v>
      </c>
      <c r="AR70" s="60"/>
      <c r="AS70" s="60"/>
      <c r="AT70" s="61"/>
      <c r="AU70"/>
      <c r="AV70"/>
      <c r="AW70"/>
      <c r="AX70"/>
      <c r="AY70"/>
      <c r="AZ70"/>
      <c r="BA70"/>
      <c r="BB70"/>
      <c r="BC70"/>
      <c r="BD70"/>
      <c r="BE70"/>
      <c r="BF70"/>
      <c r="BG70"/>
    </row>
    <row r="71" spans="1:59" ht="12.95" customHeight="1" x14ac:dyDescent="0.25">
      <c r="A71" s="74" t="s">
        <v>129</v>
      </c>
      <c r="B71" s="75"/>
      <c r="C71" s="75"/>
      <c r="D71" s="75"/>
      <c r="E71" s="75"/>
      <c r="F71" s="76"/>
      <c r="G71" s="80" t="s">
        <v>73</v>
      </c>
      <c r="H71" s="81"/>
      <c r="I71" s="81"/>
      <c r="J71" s="81"/>
      <c r="K71" s="81"/>
      <c r="L71" s="81"/>
      <c r="M71" s="81"/>
      <c r="N71" s="81"/>
      <c r="O71" s="81"/>
      <c r="P71" s="84" t="s">
        <v>130</v>
      </c>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5"/>
      <c r="AU71"/>
      <c r="AV71"/>
      <c r="AW71"/>
      <c r="AX71"/>
      <c r="AY71"/>
      <c r="AZ71"/>
      <c r="BA71"/>
      <c r="BB71"/>
      <c r="BC71"/>
      <c r="BD71"/>
      <c r="BE71"/>
      <c r="BF71"/>
      <c r="BG71"/>
    </row>
    <row r="72" spans="1:59" ht="12.95" customHeight="1" x14ac:dyDescent="0.25">
      <c r="A72" s="77"/>
      <c r="B72" s="78"/>
      <c r="C72" s="78"/>
      <c r="D72" s="78"/>
      <c r="E72" s="78"/>
      <c r="F72" s="79"/>
      <c r="G72" s="82"/>
      <c r="H72" s="83"/>
      <c r="I72" s="83"/>
      <c r="J72" s="83"/>
      <c r="K72" s="83"/>
      <c r="L72" s="83"/>
      <c r="M72" s="83"/>
      <c r="N72" s="83"/>
      <c r="O72" s="83"/>
      <c r="P72" s="86"/>
      <c r="Q72" s="86"/>
      <c r="R72" s="86"/>
      <c r="S72" s="86"/>
      <c r="T72" s="86"/>
      <c r="U72" s="86"/>
      <c r="V72" s="86"/>
      <c r="W72" s="86"/>
      <c r="X72" s="86"/>
      <c r="Y72" s="86"/>
      <c r="Z72" s="86"/>
      <c r="AA72" s="86"/>
      <c r="AB72" s="86"/>
      <c r="AC72" s="86"/>
      <c r="AD72" s="86"/>
      <c r="AE72" s="86"/>
      <c r="AF72" s="86"/>
      <c r="AG72" s="86"/>
      <c r="AH72" s="86"/>
      <c r="AI72" s="86"/>
      <c r="AJ72" s="86"/>
      <c r="AK72" s="86"/>
      <c r="AL72" s="86"/>
      <c r="AM72" s="86"/>
      <c r="AN72" s="86"/>
      <c r="AO72" s="86"/>
      <c r="AP72" s="86"/>
      <c r="AQ72" s="86"/>
      <c r="AR72" s="86"/>
      <c r="AS72" s="86"/>
      <c r="AT72" s="87"/>
      <c r="AU72"/>
      <c r="AV72"/>
      <c r="AW72"/>
      <c r="AX72"/>
      <c r="AY72"/>
      <c r="AZ72"/>
      <c r="BA72"/>
      <c r="BB72"/>
      <c r="BC72"/>
      <c r="BD72"/>
      <c r="BE72"/>
      <c r="BF72"/>
      <c r="BG72"/>
    </row>
    <row r="73" spans="1:59" ht="12.95" customHeight="1" x14ac:dyDescent="0.25">
      <c r="A73" s="62"/>
      <c r="B73" s="63"/>
      <c r="C73" s="63"/>
      <c r="D73" s="63"/>
      <c r="E73" s="63"/>
      <c r="F73" s="63"/>
      <c r="G73" s="63"/>
      <c r="H73" s="63"/>
      <c r="I73" s="63"/>
      <c r="J73" s="64"/>
      <c r="K73" s="63"/>
      <c r="L73" s="63"/>
      <c r="M73" s="63"/>
      <c r="N73" s="63"/>
      <c r="O73" s="65"/>
      <c r="P73" s="70" t="s">
        <v>131</v>
      </c>
      <c r="Q73" s="71"/>
      <c r="R73" s="71"/>
      <c r="S73" s="71"/>
      <c r="T73" s="71"/>
      <c r="U73" s="71"/>
      <c r="V73" s="71" t="s">
        <v>132</v>
      </c>
      <c r="W73" s="71"/>
      <c r="X73" s="71"/>
      <c r="Y73" s="71"/>
      <c r="Z73" s="71"/>
      <c r="AA73" s="71"/>
      <c r="AB73" s="71" t="s">
        <v>66</v>
      </c>
      <c r="AC73" s="71"/>
      <c r="AD73" s="71"/>
      <c r="AE73" s="71"/>
      <c r="AF73" s="71"/>
      <c r="AG73" s="71"/>
      <c r="AH73" s="53" t="s">
        <v>133</v>
      </c>
      <c r="AI73" s="53"/>
      <c r="AJ73" s="53"/>
      <c r="AK73" s="53"/>
      <c r="AL73" s="53"/>
      <c r="AM73" s="53"/>
      <c r="AN73" s="53" t="s">
        <v>134</v>
      </c>
      <c r="AO73" s="53"/>
      <c r="AP73" s="53"/>
      <c r="AQ73" s="53"/>
      <c r="AR73" s="53"/>
      <c r="AS73" s="53"/>
      <c r="AT73" s="54"/>
      <c r="AU73"/>
      <c r="AV73"/>
      <c r="AW73"/>
      <c r="AX73"/>
      <c r="AY73"/>
      <c r="AZ73"/>
      <c r="BA73"/>
      <c r="BB73"/>
      <c r="BC73"/>
      <c r="BD73"/>
      <c r="BE73"/>
      <c r="BF73"/>
      <c r="BG73"/>
    </row>
    <row r="74" spans="1:59" ht="12.95" customHeight="1" x14ac:dyDescent="0.25">
      <c r="A74" s="38"/>
      <c r="B74" s="39"/>
      <c r="C74" s="39"/>
      <c r="D74" s="39"/>
      <c r="E74" s="39"/>
      <c r="F74" s="39"/>
      <c r="G74" s="39"/>
      <c r="H74" s="39"/>
      <c r="I74" s="39"/>
      <c r="J74" s="66"/>
      <c r="K74" s="39"/>
      <c r="L74" s="39"/>
      <c r="M74" s="39"/>
      <c r="N74" s="39"/>
      <c r="O74" s="67"/>
      <c r="P74" s="72"/>
      <c r="Q74" s="73"/>
      <c r="R74" s="73"/>
      <c r="S74" s="73"/>
      <c r="T74" s="73"/>
      <c r="U74" s="73"/>
      <c r="V74" s="73"/>
      <c r="W74" s="73"/>
      <c r="X74" s="73"/>
      <c r="Y74" s="73"/>
      <c r="Z74" s="73"/>
      <c r="AA74" s="73"/>
      <c r="AB74" s="73"/>
      <c r="AC74" s="73"/>
      <c r="AD74" s="73"/>
      <c r="AE74" s="73"/>
      <c r="AF74" s="73"/>
      <c r="AG74" s="73"/>
      <c r="AH74" s="55"/>
      <c r="AI74" s="55"/>
      <c r="AJ74" s="55"/>
      <c r="AK74" s="55"/>
      <c r="AL74" s="55"/>
      <c r="AM74" s="55"/>
      <c r="AN74" s="55"/>
      <c r="AO74" s="55"/>
      <c r="AP74" s="55"/>
      <c r="AQ74" s="55"/>
      <c r="AR74" s="55"/>
      <c r="AS74" s="55"/>
      <c r="AT74" s="56"/>
      <c r="AU74"/>
      <c r="AV74"/>
      <c r="AW74"/>
      <c r="AX74"/>
      <c r="AY74"/>
      <c r="AZ74"/>
      <c r="BA74"/>
      <c r="BB74"/>
      <c r="BC74"/>
      <c r="BD74"/>
      <c r="BE74"/>
      <c r="BF74"/>
      <c r="BG74"/>
    </row>
    <row r="75" spans="1:59" ht="12.95" customHeight="1" x14ac:dyDescent="0.25">
      <c r="A75" s="38"/>
      <c r="B75" s="39"/>
      <c r="C75" s="39"/>
      <c r="D75" s="39"/>
      <c r="E75" s="39"/>
      <c r="F75" s="39"/>
      <c r="G75" s="39"/>
      <c r="H75" s="39"/>
      <c r="I75" s="39"/>
      <c r="J75" s="66"/>
      <c r="K75" s="39"/>
      <c r="L75" s="39"/>
      <c r="M75" s="39"/>
      <c r="N75" s="39"/>
      <c r="O75" s="67"/>
      <c r="P75" s="72"/>
      <c r="Q75" s="73"/>
      <c r="R75" s="73"/>
      <c r="S75" s="73"/>
      <c r="T75" s="73"/>
      <c r="U75" s="73"/>
      <c r="V75" s="73"/>
      <c r="W75" s="73"/>
      <c r="X75" s="73"/>
      <c r="Y75" s="73"/>
      <c r="Z75" s="73"/>
      <c r="AA75" s="73"/>
      <c r="AB75" s="73"/>
      <c r="AC75" s="73"/>
      <c r="AD75" s="73"/>
      <c r="AE75" s="73"/>
      <c r="AF75" s="73"/>
      <c r="AG75" s="73"/>
      <c r="AH75" s="55" t="s">
        <v>112</v>
      </c>
      <c r="AI75" s="55"/>
      <c r="AJ75" s="55"/>
      <c r="AK75" s="55"/>
      <c r="AL75" s="55"/>
      <c r="AM75" s="55"/>
      <c r="AN75" s="55"/>
      <c r="AO75" s="55"/>
      <c r="AP75" s="55"/>
      <c r="AQ75" s="55"/>
      <c r="AR75" s="55"/>
      <c r="AS75" s="55"/>
      <c r="AT75" s="56"/>
      <c r="AU75"/>
      <c r="AV75"/>
      <c r="AW75"/>
      <c r="AX75"/>
      <c r="AY75"/>
      <c r="AZ75"/>
      <c r="BA75"/>
      <c r="BB75"/>
      <c r="BC75"/>
      <c r="BD75"/>
      <c r="BE75"/>
      <c r="BF75"/>
      <c r="BG75"/>
    </row>
    <row r="76" spans="1:59" ht="12.95" customHeight="1" x14ac:dyDescent="0.25">
      <c r="A76" s="38"/>
      <c r="B76" s="39"/>
      <c r="C76" s="39"/>
      <c r="D76" s="39"/>
      <c r="E76" s="39"/>
      <c r="F76" s="39"/>
      <c r="G76" s="39"/>
      <c r="H76" s="39"/>
      <c r="I76" s="39"/>
      <c r="J76" s="66"/>
      <c r="K76" s="39"/>
      <c r="L76" s="39"/>
      <c r="M76" s="39"/>
      <c r="N76" s="39"/>
      <c r="O76" s="67"/>
      <c r="P76" s="72"/>
      <c r="Q76" s="73"/>
      <c r="R76" s="73"/>
      <c r="S76" s="73"/>
      <c r="T76" s="73"/>
      <c r="U76" s="73"/>
      <c r="V76" s="73"/>
      <c r="W76" s="73"/>
      <c r="X76" s="73"/>
      <c r="Y76" s="73"/>
      <c r="Z76" s="73"/>
      <c r="AA76" s="73"/>
      <c r="AB76" s="73"/>
      <c r="AC76" s="73"/>
      <c r="AD76" s="73"/>
      <c r="AE76" s="73"/>
      <c r="AF76" s="73"/>
      <c r="AG76" s="73"/>
      <c r="AH76" s="55"/>
      <c r="AI76" s="55"/>
      <c r="AJ76" s="55"/>
      <c r="AK76" s="55"/>
      <c r="AL76" s="55"/>
      <c r="AM76" s="55"/>
      <c r="AN76" s="55"/>
      <c r="AO76" s="55"/>
      <c r="AP76" s="55"/>
      <c r="AQ76" s="55"/>
      <c r="AR76" s="55"/>
      <c r="AS76" s="55"/>
      <c r="AT76" s="56"/>
      <c r="AU76"/>
      <c r="AV76"/>
      <c r="AW76"/>
      <c r="AX76"/>
      <c r="AY76"/>
      <c r="AZ76"/>
      <c r="BA76"/>
      <c r="BB76"/>
      <c r="BC76"/>
      <c r="BD76"/>
      <c r="BE76"/>
      <c r="BF76"/>
      <c r="BG76"/>
    </row>
    <row r="77" spans="1:59" ht="12.95" customHeight="1" x14ac:dyDescent="0.25">
      <c r="A77" s="38"/>
      <c r="B77" s="39"/>
      <c r="C77" s="39"/>
      <c r="D77" s="39"/>
      <c r="E77" s="39"/>
      <c r="F77" s="39"/>
      <c r="G77" s="39"/>
      <c r="H77" s="39"/>
      <c r="I77" s="39"/>
      <c r="J77" s="66"/>
      <c r="K77" s="39"/>
      <c r="L77" s="39"/>
      <c r="M77" s="39"/>
      <c r="N77" s="39"/>
      <c r="O77" s="67"/>
      <c r="P77" s="72"/>
      <c r="Q77" s="73"/>
      <c r="R77" s="73"/>
      <c r="S77" s="73"/>
      <c r="T77" s="73"/>
      <c r="U77" s="73"/>
      <c r="V77" s="73"/>
      <c r="W77" s="73"/>
      <c r="X77" s="73"/>
      <c r="Y77" s="73"/>
      <c r="Z77" s="73"/>
      <c r="AA77" s="73"/>
      <c r="AB77" s="73"/>
      <c r="AC77" s="73"/>
      <c r="AD77" s="73"/>
      <c r="AE77" s="73"/>
      <c r="AF77" s="73"/>
      <c r="AG77" s="73"/>
      <c r="AH77" s="55"/>
      <c r="AI77" s="55"/>
      <c r="AJ77" s="55"/>
      <c r="AK77" s="55"/>
      <c r="AL77" s="55"/>
      <c r="AM77" s="55"/>
      <c r="AN77" s="55"/>
      <c r="AO77" s="55"/>
      <c r="AP77" s="55"/>
      <c r="AQ77" s="55"/>
      <c r="AR77" s="55"/>
      <c r="AS77" s="55"/>
      <c r="AT77" s="56"/>
      <c r="AU77"/>
      <c r="AV77"/>
      <c r="AW77"/>
      <c r="AX77"/>
      <c r="AY77"/>
      <c r="AZ77"/>
      <c r="BA77"/>
      <c r="BB77"/>
      <c r="BC77"/>
      <c r="BD77"/>
      <c r="BE77"/>
      <c r="BF77"/>
      <c r="BG77"/>
    </row>
    <row r="78" spans="1:59" ht="12.95" customHeight="1" x14ac:dyDescent="0.25">
      <c r="A78" s="38"/>
      <c r="B78" s="39"/>
      <c r="C78" s="39"/>
      <c r="D78" s="39"/>
      <c r="E78" s="39"/>
      <c r="F78" s="39"/>
      <c r="G78" s="39"/>
      <c r="H78" s="39"/>
      <c r="I78" s="39"/>
      <c r="J78" s="66"/>
      <c r="K78" s="39"/>
      <c r="L78" s="39"/>
      <c r="M78" s="39"/>
      <c r="N78" s="39"/>
      <c r="O78" s="67"/>
      <c r="P78" s="72"/>
      <c r="Q78" s="73"/>
      <c r="R78" s="73"/>
      <c r="S78" s="73"/>
      <c r="T78" s="73"/>
      <c r="U78" s="73"/>
      <c r="V78" s="73"/>
      <c r="W78" s="73"/>
      <c r="X78" s="73"/>
      <c r="Y78" s="73"/>
      <c r="Z78" s="73"/>
      <c r="AA78" s="73"/>
      <c r="AB78" s="73"/>
      <c r="AC78" s="73"/>
      <c r="AD78" s="73"/>
      <c r="AE78" s="73"/>
      <c r="AF78" s="73"/>
      <c r="AG78" s="73"/>
      <c r="AH78" s="55"/>
      <c r="AI78" s="55"/>
      <c r="AJ78" s="55"/>
      <c r="AK78" s="55"/>
      <c r="AL78" s="55"/>
      <c r="AM78" s="55"/>
      <c r="AN78" s="55"/>
      <c r="AO78" s="55"/>
      <c r="AP78" s="55"/>
      <c r="AQ78" s="55"/>
      <c r="AR78" s="55"/>
      <c r="AS78" s="55"/>
      <c r="AT78" s="56"/>
      <c r="AU78"/>
      <c r="AV78"/>
      <c r="AW78"/>
      <c r="AX78"/>
      <c r="AY78"/>
      <c r="AZ78"/>
      <c r="BA78"/>
      <c r="BB78"/>
      <c r="BC78"/>
      <c r="BD78"/>
      <c r="BE78"/>
      <c r="BF78"/>
      <c r="BG78"/>
    </row>
    <row r="79" spans="1:59" ht="12.95" customHeight="1" thickBot="1" x14ac:dyDescent="0.3">
      <c r="A79" s="41"/>
      <c r="B79" s="42"/>
      <c r="C79" s="42"/>
      <c r="D79" s="42"/>
      <c r="E79" s="42"/>
      <c r="F79" s="42"/>
      <c r="G79" s="42"/>
      <c r="H79" s="42"/>
      <c r="I79" s="42"/>
      <c r="J79" s="68"/>
      <c r="K79" s="42"/>
      <c r="L79" s="42"/>
      <c r="M79" s="42"/>
      <c r="N79" s="42"/>
      <c r="O79" s="69"/>
      <c r="P79" s="57" t="s">
        <v>174</v>
      </c>
      <c r="Q79" s="58"/>
      <c r="R79" s="58"/>
      <c r="S79" s="58"/>
      <c r="T79" s="58"/>
      <c r="U79" s="58"/>
      <c r="V79" s="58"/>
      <c r="W79" s="58"/>
      <c r="X79" s="58"/>
      <c r="Y79" s="58"/>
      <c r="Z79" s="58"/>
      <c r="AA79" s="58"/>
      <c r="AB79" s="58"/>
      <c r="AC79" s="58"/>
      <c r="AD79" s="58"/>
      <c r="AE79" s="58"/>
      <c r="AF79" s="58"/>
      <c r="AG79" s="58"/>
      <c r="AH79" s="58"/>
      <c r="AI79" s="58"/>
      <c r="AJ79" s="58"/>
      <c r="AK79" s="58"/>
      <c r="AL79" s="58"/>
      <c r="AM79" s="59" t="s">
        <v>89</v>
      </c>
      <c r="AN79" s="59"/>
      <c r="AO79" s="59"/>
      <c r="AP79" s="59"/>
      <c r="AQ79" s="60" t="s">
        <v>135</v>
      </c>
      <c r="AR79" s="60"/>
      <c r="AS79" s="60"/>
      <c r="AT79" s="61"/>
      <c r="AU79"/>
      <c r="AV79"/>
      <c r="AW79"/>
      <c r="AX79"/>
      <c r="AY79"/>
      <c r="AZ79"/>
      <c r="BA79"/>
      <c r="BB79"/>
      <c r="BC79"/>
      <c r="BD79"/>
      <c r="BE79"/>
      <c r="BF79"/>
      <c r="BG79"/>
    </row>
    <row r="80" spans="1:59" ht="12.95" customHeight="1" x14ac:dyDescent="0.25">
      <c r="A80" s="74" t="s">
        <v>136</v>
      </c>
      <c r="B80" s="75"/>
      <c r="C80" s="75"/>
      <c r="D80" s="75"/>
      <c r="E80" s="75"/>
      <c r="F80" s="76"/>
      <c r="G80" s="80" t="s">
        <v>73</v>
      </c>
      <c r="H80" s="81"/>
      <c r="I80" s="81"/>
      <c r="J80" s="81"/>
      <c r="K80" s="81"/>
      <c r="L80" s="81"/>
      <c r="M80" s="81"/>
      <c r="N80" s="81"/>
      <c r="O80" s="81"/>
      <c r="P80" s="84" t="s">
        <v>137</v>
      </c>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5"/>
      <c r="AU80"/>
      <c r="AV80"/>
      <c r="AW80"/>
      <c r="AX80"/>
      <c r="AY80"/>
      <c r="AZ80"/>
      <c r="BA80"/>
      <c r="BB80"/>
      <c r="BC80"/>
      <c r="BD80"/>
      <c r="BE80"/>
      <c r="BF80"/>
      <c r="BG80"/>
    </row>
    <row r="81" spans="1:59" ht="12.95" customHeight="1" x14ac:dyDescent="0.25">
      <c r="A81" s="77"/>
      <c r="B81" s="78"/>
      <c r="C81" s="78"/>
      <c r="D81" s="78"/>
      <c r="E81" s="78"/>
      <c r="F81" s="79"/>
      <c r="G81" s="82"/>
      <c r="H81" s="83"/>
      <c r="I81" s="83"/>
      <c r="J81" s="83"/>
      <c r="K81" s="83"/>
      <c r="L81" s="83"/>
      <c r="M81" s="83"/>
      <c r="N81" s="83"/>
      <c r="O81" s="83"/>
      <c r="P81" s="86"/>
      <c r="Q81" s="86"/>
      <c r="R81" s="86"/>
      <c r="S81" s="86"/>
      <c r="T81" s="86"/>
      <c r="U81" s="86"/>
      <c r="V81" s="86"/>
      <c r="W81" s="86"/>
      <c r="X81" s="86"/>
      <c r="Y81" s="86"/>
      <c r="Z81" s="86"/>
      <c r="AA81" s="86"/>
      <c r="AB81" s="86"/>
      <c r="AC81" s="86"/>
      <c r="AD81" s="86"/>
      <c r="AE81" s="86"/>
      <c r="AF81" s="86"/>
      <c r="AG81" s="86"/>
      <c r="AH81" s="86"/>
      <c r="AI81" s="86"/>
      <c r="AJ81" s="86"/>
      <c r="AK81" s="86"/>
      <c r="AL81" s="86"/>
      <c r="AM81" s="86"/>
      <c r="AN81" s="86"/>
      <c r="AO81" s="86"/>
      <c r="AP81" s="86"/>
      <c r="AQ81" s="86"/>
      <c r="AR81" s="86"/>
      <c r="AS81" s="86"/>
      <c r="AT81" s="87"/>
      <c r="AU81"/>
      <c r="AV81"/>
      <c r="AW81"/>
      <c r="AX81"/>
      <c r="AY81"/>
      <c r="AZ81"/>
      <c r="BA81"/>
      <c r="BB81"/>
      <c r="BC81"/>
      <c r="BD81"/>
      <c r="BE81"/>
      <c r="BF81"/>
      <c r="BG81"/>
    </row>
    <row r="82" spans="1:59" ht="12.95" customHeight="1" x14ac:dyDescent="0.25">
      <c r="A82" s="62"/>
      <c r="B82" s="63"/>
      <c r="C82" s="63"/>
      <c r="D82" s="63"/>
      <c r="E82" s="63"/>
      <c r="F82" s="63"/>
      <c r="G82" s="63"/>
      <c r="H82" s="63"/>
      <c r="I82" s="63"/>
      <c r="J82" s="64"/>
      <c r="K82" s="63"/>
      <c r="L82" s="63"/>
      <c r="M82" s="63"/>
      <c r="N82" s="63"/>
      <c r="O82" s="65"/>
      <c r="P82" s="70" t="s">
        <v>138</v>
      </c>
      <c r="Q82" s="71"/>
      <c r="R82" s="71"/>
      <c r="S82" s="71"/>
      <c r="T82" s="71"/>
      <c r="U82" s="71"/>
      <c r="V82" s="71" t="s">
        <v>85</v>
      </c>
      <c r="W82" s="71"/>
      <c r="X82" s="71"/>
      <c r="Y82" s="71"/>
      <c r="Z82" s="71"/>
      <c r="AA82" s="71"/>
      <c r="AB82" s="71" t="s">
        <v>77</v>
      </c>
      <c r="AC82" s="71"/>
      <c r="AD82" s="71"/>
      <c r="AE82" s="71"/>
      <c r="AF82" s="71"/>
      <c r="AG82" s="71"/>
      <c r="AH82" s="53" t="s">
        <v>83</v>
      </c>
      <c r="AI82" s="53"/>
      <c r="AJ82" s="53"/>
      <c r="AK82" s="53"/>
      <c r="AL82" s="53"/>
      <c r="AM82" s="53"/>
      <c r="AN82" s="53" t="s">
        <v>139</v>
      </c>
      <c r="AO82" s="53"/>
      <c r="AP82" s="53"/>
      <c r="AQ82" s="53"/>
      <c r="AR82" s="53"/>
      <c r="AS82" s="53"/>
      <c r="AT82" s="54"/>
      <c r="AU82"/>
      <c r="AV82"/>
      <c r="AW82"/>
      <c r="AX82"/>
      <c r="AY82"/>
      <c r="AZ82"/>
      <c r="BA82"/>
      <c r="BB82"/>
      <c r="BC82"/>
      <c r="BD82"/>
      <c r="BE82"/>
      <c r="BF82"/>
      <c r="BG82"/>
    </row>
    <row r="83" spans="1:59" ht="12.95" customHeight="1" x14ac:dyDescent="0.25">
      <c r="A83" s="38"/>
      <c r="B83" s="39"/>
      <c r="C83" s="39"/>
      <c r="D83" s="39"/>
      <c r="E83" s="39"/>
      <c r="F83" s="39"/>
      <c r="G83" s="39"/>
      <c r="H83" s="39"/>
      <c r="I83" s="39"/>
      <c r="J83" s="66"/>
      <c r="K83" s="39"/>
      <c r="L83" s="39"/>
      <c r="M83" s="39"/>
      <c r="N83" s="39"/>
      <c r="O83" s="67"/>
      <c r="P83" s="72"/>
      <c r="Q83" s="73"/>
      <c r="R83" s="73"/>
      <c r="S83" s="73"/>
      <c r="T83" s="73"/>
      <c r="U83" s="73"/>
      <c r="V83" s="73"/>
      <c r="W83" s="73"/>
      <c r="X83" s="73"/>
      <c r="Y83" s="73"/>
      <c r="Z83" s="73"/>
      <c r="AA83" s="73"/>
      <c r="AB83" s="73"/>
      <c r="AC83" s="73"/>
      <c r="AD83" s="73"/>
      <c r="AE83" s="73"/>
      <c r="AF83" s="73"/>
      <c r="AG83" s="73"/>
      <c r="AH83" s="55"/>
      <c r="AI83" s="55"/>
      <c r="AJ83" s="55"/>
      <c r="AK83" s="55"/>
      <c r="AL83" s="55"/>
      <c r="AM83" s="55"/>
      <c r="AN83" s="55"/>
      <c r="AO83" s="55"/>
      <c r="AP83" s="55"/>
      <c r="AQ83" s="55"/>
      <c r="AR83" s="55"/>
      <c r="AS83" s="55"/>
      <c r="AT83" s="56"/>
      <c r="AU83"/>
      <c r="AV83"/>
      <c r="AW83"/>
      <c r="AX83"/>
      <c r="AY83"/>
      <c r="AZ83"/>
      <c r="BA83"/>
      <c r="BB83"/>
      <c r="BC83"/>
      <c r="BD83"/>
      <c r="BE83"/>
      <c r="BF83"/>
      <c r="BG83"/>
    </row>
    <row r="84" spans="1:59" ht="12.95" customHeight="1" x14ac:dyDescent="0.25">
      <c r="A84" s="38"/>
      <c r="B84" s="39"/>
      <c r="C84" s="39"/>
      <c r="D84" s="39"/>
      <c r="E84" s="39"/>
      <c r="F84" s="39"/>
      <c r="G84" s="39"/>
      <c r="H84" s="39"/>
      <c r="I84" s="39"/>
      <c r="J84" s="66"/>
      <c r="K84" s="39"/>
      <c r="L84" s="39"/>
      <c r="M84" s="39"/>
      <c r="N84" s="39"/>
      <c r="O84" s="67"/>
      <c r="P84" s="72"/>
      <c r="Q84" s="73"/>
      <c r="R84" s="73"/>
      <c r="S84" s="73"/>
      <c r="T84" s="73"/>
      <c r="U84" s="73"/>
      <c r="V84" s="73"/>
      <c r="W84" s="73"/>
      <c r="X84" s="73"/>
      <c r="Y84" s="73"/>
      <c r="Z84" s="73"/>
      <c r="AA84" s="73"/>
      <c r="AB84" s="73"/>
      <c r="AC84" s="73"/>
      <c r="AD84" s="73"/>
      <c r="AE84" s="73"/>
      <c r="AF84" s="73"/>
      <c r="AG84" s="73"/>
      <c r="AH84" s="55" t="s">
        <v>66</v>
      </c>
      <c r="AI84" s="55"/>
      <c r="AJ84" s="55"/>
      <c r="AK84" s="55"/>
      <c r="AL84" s="55"/>
      <c r="AM84" s="55"/>
      <c r="AN84" s="55"/>
      <c r="AO84" s="55"/>
      <c r="AP84" s="55"/>
      <c r="AQ84" s="55"/>
      <c r="AR84" s="55"/>
      <c r="AS84" s="55"/>
      <c r="AT84" s="56"/>
      <c r="AU84"/>
      <c r="AV84"/>
      <c r="AW84"/>
      <c r="AX84"/>
      <c r="AY84"/>
      <c r="AZ84"/>
      <c r="BA84"/>
      <c r="BB84"/>
      <c r="BC84"/>
      <c r="BD84"/>
      <c r="BE84"/>
      <c r="BF84"/>
      <c r="BG84"/>
    </row>
    <row r="85" spans="1:59" ht="12.95" customHeight="1" x14ac:dyDescent="0.25">
      <c r="A85" s="38"/>
      <c r="B85" s="39"/>
      <c r="C85" s="39"/>
      <c r="D85" s="39"/>
      <c r="E85" s="39"/>
      <c r="F85" s="39"/>
      <c r="G85" s="39"/>
      <c r="H85" s="39"/>
      <c r="I85" s="39"/>
      <c r="J85" s="66"/>
      <c r="K85" s="39"/>
      <c r="L85" s="39"/>
      <c r="M85" s="39"/>
      <c r="N85" s="39"/>
      <c r="O85" s="67"/>
      <c r="P85" s="72"/>
      <c r="Q85" s="73"/>
      <c r="R85" s="73"/>
      <c r="S85" s="73"/>
      <c r="T85" s="73"/>
      <c r="U85" s="73"/>
      <c r="V85" s="73"/>
      <c r="W85" s="73"/>
      <c r="X85" s="73"/>
      <c r="Y85" s="73"/>
      <c r="Z85" s="73"/>
      <c r="AA85" s="73"/>
      <c r="AB85" s="73"/>
      <c r="AC85" s="73"/>
      <c r="AD85" s="73"/>
      <c r="AE85" s="73"/>
      <c r="AF85" s="73"/>
      <c r="AG85" s="73"/>
      <c r="AH85" s="55"/>
      <c r="AI85" s="55"/>
      <c r="AJ85" s="55"/>
      <c r="AK85" s="55"/>
      <c r="AL85" s="55"/>
      <c r="AM85" s="55"/>
      <c r="AN85" s="55"/>
      <c r="AO85" s="55"/>
      <c r="AP85" s="55"/>
      <c r="AQ85" s="55"/>
      <c r="AR85" s="55"/>
      <c r="AS85" s="55"/>
      <c r="AT85" s="56"/>
      <c r="AU85"/>
      <c r="AV85"/>
      <c r="AW85"/>
      <c r="AX85"/>
      <c r="AY85"/>
      <c r="AZ85"/>
      <c r="BA85"/>
      <c r="BB85"/>
      <c r="BC85"/>
      <c r="BD85"/>
      <c r="BE85"/>
      <c r="BF85"/>
      <c r="BG85"/>
    </row>
    <row r="86" spans="1:59" ht="12.95" customHeight="1" x14ac:dyDescent="0.25">
      <c r="A86" s="38"/>
      <c r="B86" s="39"/>
      <c r="C86" s="39"/>
      <c r="D86" s="39"/>
      <c r="E86" s="39"/>
      <c r="F86" s="39"/>
      <c r="G86" s="39"/>
      <c r="H86" s="39"/>
      <c r="I86" s="39"/>
      <c r="J86" s="66"/>
      <c r="K86" s="39"/>
      <c r="L86" s="39"/>
      <c r="M86" s="39"/>
      <c r="N86" s="39"/>
      <c r="O86" s="67"/>
      <c r="P86" s="72"/>
      <c r="Q86" s="73"/>
      <c r="R86" s="73"/>
      <c r="S86" s="73"/>
      <c r="T86" s="73"/>
      <c r="U86" s="73"/>
      <c r="V86" s="73"/>
      <c r="W86" s="73"/>
      <c r="X86" s="73"/>
      <c r="Y86" s="73"/>
      <c r="Z86" s="73"/>
      <c r="AA86" s="73"/>
      <c r="AB86" s="73"/>
      <c r="AC86" s="73"/>
      <c r="AD86" s="73"/>
      <c r="AE86" s="73"/>
      <c r="AF86" s="73"/>
      <c r="AG86" s="73"/>
      <c r="AH86" s="55"/>
      <c r="AI86" s="55"/>
      <c r="AJ86" s="55"/>
      <c r="AK86" s="55"/>
      <c r="AL86" s="55"/>
      <c r="AM86" s="55"/>
      <c r="AN86" s="55"/>
      <c r="AO86" s="55"/>
      <c r="AP86" s="55"/>
      <c r="AQ86" s="55"/>
      <c r="AR86" s="55"/>
      <c r="AS86" s="55"/>
      <c r="AT86" s="56"/>
      <c r="AU86"/>
      <c r="AV86"/>
      <c r="AW86"/>
      <c r="AX86"/>
      <c r="AY86"/>
      <c r="AZ86"/>
      <c r="BA86"/>
      <c r="BB86"/>
      <c r="BC86"/>
      <c r="BD86"/>
      <c r="BE86"/>
      <c r="BF86"/>
      <c r="BG86"/>
    </row>
    <row r="87" spans="1:59" ht="12.95" customHeight="1" x14ac:dyDescent="0.25">
      <c r="A87" s="38"/>
      <c r="B87" s="39"/>
      <c r="C87" s="39"/>
      <c r="D87" s="39"/>
      <c r="E87" s="39"/>
      <c r="F87" s="39"/>
      <c r="G87" s="39"/>
      <c r="H87" s="39"/>
      <c r="I87" s="39"/>
      <c r="J87" s="66"/>
      <c r="K87" s="39"/>
      <c r="L87" s="39"/>
      <c r="M87" s="39"/>
      <c r="N87" s="39"/>
      <c r="O87" s="67"/>
      <c r="P87" s="72"/>
      <c r="Q87" s="73"/>
      <c r="R87" s="73"/>
      <c r="S87" s="73"/>
      <c r="T87" s="73"/>
      <c r="U87" s="73"/>
      <c r="V87" s="73"/>
      <c r="W87" s="73"/>
      <c r="X87" s="73"/>
      <c r="Y87" s="73"/>
      <c r="Z87" s="73"/>
      <c r="AA87" s="73"/>
      <c r="AB87" s="73"/>
      <c r="AC87" s="73"/>
      <c r="AD87" s="73"/>
      <c r="AE87" s="73"/>
      <c r="AF87" s="73"/>
      <c r="AG87" s="73"/>
      <c r="AH87" s="55"/>
      <c r="AI87" s="55"/>
      <c r="AJ87" s="55"/>
      <c r="AK87" s="55"/>
      <c r="AL87" s="55"/>
      <c r="AM87" s="55"/>
      <c r="AN87" s="55"/>
      <c r="AO87" s="55"/>
      <c r="AP87" s="55"/>
      <c r="AQ87" s="55"/>
      <c r="AR87" s="55"/>
      <c r="AS87" s="55"/>
      <c r="AT87" s="56"/>
      <c r="AU87"/>
      <c r="AV87"/>
      <c r="AW87"/>
      <c r="AX87"/>
      <c r="AY87"/>
      <c r="AZ87"/>
      <c r="BA87"/>
      <c r="BB87"/>
      <c r="BC87"/>
      <c r="BD87"/>
      <c r="BE87"/>
      <c r="BF87"/>
      <c r="BG87"/>
    </row>
    <row r="88" spans="1:59" ht="12.95" customHeight="1" thickBot="1" x14ac:dyDescent="0.3">
      <c r="A88" s="41"/>
      <c r="B88" s="42"/>
      <c r="C88" s="42"/>
      <c r="D88" s="42"/>
      <c r="E88" s="42"/>
      <c r="F88" s="42"/>
      <c r="G88" s="42"/>
      <c r="H88" s="42"/>
      <c r="I88" s="42"/>
      <c r="J88" s="68"/>
      <c r="K88" s="42"/>
      <c r="L88" s="42"/>
      <c r="M88" s="42"/>
      <c r="N88" s="42"/>
      <c r="O88" s="69"/>
      <c r="P88" s="57" t="s">
        <v>172</v>
      </c>
      <c r="Q88" s="58"/>
      <c r="R88" s="58"/>
      <c r="S88" s="58"/>
      <c r="T88" s="58"/>
      <c r="U88" s="58"/>
      <c r="V88" s="58"/>
      <c r="W88" s="58"/>
      <c r="X88" s="58"/>
      <c r="Y88" s="58"/>
      <c r="Z88" s="58"/>
      <c r="AA88" s="58"/>
      <c r="AB88" s="58"/>
      <c r="AC88" s="58"/>
      <c r="AD88" s="58"/>
      <c r="AE88" s="58"/>
      <c r="AF88" s="58"/>
      <c r="AG88" s="58"/>
      <c r="AH88" s="58"/>
      <c r="AI88" s="58"/>
      <c r="AJ88" s="58"/>
      <c r="AK88" s="58"/>
      <c r="AL88" s="58"/>
      <c r="AM88" s="59" t="s">
        <v>89</v>
      </c>
      <c r="AN88" s="59"/>
      <c r="AO88" s="59"/>
      <c r="AP88" s="59"/>
      <c r="AQ88" s="60" t="s">
        <v>140</v>
      </c>
      <c r="AR88" s="60"/>
      <c r="AS88" s="60"/>
      <c r="AT88" s="61"/>
      <c r="AU88"/>
      <c r="AV88"/>
      <c r="AW88"/>
      <c r="AX88"/>
      <c r="AY88"/>
      <c r="AZ88"/>
      <c r="BA88"/>
      <c r="BB88"/>
      <c r="BC88"/>
      <c r="BD88"/>
      <c r="BE88"/>
      <c r="BF88"/>
      <c r="BG88"/>
    </row>
    <row r="89" spans="1:59" ht="12.95" customHeight="1" x14ac:dyDescent="0.25">
      <c r="A89" s="74" t="s">
        <v>141</v>
      </c>
      <c r="B89" s="75"/>
      <c r="C89" s="75"/>
      <c r="D89" s="75"/>
      <c r="E89" s="75"/>
      <c r="F89" s="76"/>
      <c r="G89" s="80" t="s">
        <v>73</v>
      </c>
      <c r="H89" s="81"/>
      <c r="I89" s="81"/>
      <c r="J89" s="81"/>
      <c r="K89" s="81"/>
      <c r="L89" s="81"/>
      <c r="M89" s="81"/>
      <c r="N89" s="81"/>
      <c r="O89" s="81"/>
      <c r="P89" s="84" t="s">
        <v>142</v>
      </c>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5"/>
      <c r="AU89"/>
      <c r="AV89"/>
      <c r="AW89"/>
      <c r="AX89"/>
      <c r="AY89"/>
      <c r="AZ89"/>
      <c r="BA89"/>
      <c r="BB89"/>
      <c r="BC89"/>
      <c r="BD89"/>
      <c r="BE89"/>
      <c r="BF89"/>
      <c r="BG89"/>
    </row>
    <row r="90" spans="1:59" ht="12.95" customHeight="1" x14ac:dyDescent="0.25">
      <c r="A90" s="77"/>
      <c r="B90" s="78"/>
      <c r="C90" s="78"/>
      <c r="D90" s="78"/>
      <c r="E90" s="78"/>
      <c r="F90" s="79"/>
      <c r="G90" s="82"/>
      <c r="H90" s="83"/>
      <c r="I90" s="83"/>
      <c r="J90" s="83"/>
      <c r="K90" s="83"/>
      <c r="L90" s="83"/>
      <c r="M90" s="83"/>
      <c r="N90" s="83"/>
      <c r="O90" s="83"/>
      <c r="P90" s="86"/>
      <c r="Q90" s="86"/>
      <c r="R90" s="86"/>
      <c r="S90" s="86"/>
      <c r="T90" s="86"/>
      <c r="U90" s="86"/>
      <c r="V90" s="86"/>
      <c r="W90" s="86"/>
      <c r="X90" s="86"/>
      <c r="Y90" s="86"/>
      <c r="Z90" s="86"/>
      <c r="AA90" s="86"/>
      <c r="AB90" s="86"/>
      <c r="AC90" s="86"/>
      <c r="AD90" s="86"/>
      <c r="AE90" s="86"/>
      <c r="AF90" s="86"/>
      <c r="AG90" s="86"/>
      <c r="AH90" s="86"/>
      <c r="AI90" s="86"/>
      <c r="AJ90" s="86"/>
      <c r="AK90" s="86"/>
      <c r="AL90" s="86"/>
      <c r="AM90" s="86"/>
      <c r="AN90" s="86"/>
      <c r="AO90" s="86"/>
      <c r="AP90" s="86"/>
      <c r="AQ90" s="86"/>
      <c r="AR90" s="86"/>
      <c r="AS90" s="86"/>
      <c r="AT90" s="87"/>
      <c r="AU90"/>
      <c r="AV90"/>
      <c r="AW90"/>
      <c r="AX90"/>
      <c r="AY90"/>
      <c r="AZ90"/>
      <c r="BA90"/>
      <c r="BB90"/>
      <c r="BC90"/>
      <c r="BD90"/>
      <c r="BE90"/>
      <c r="BF90"/>
      <c r="BG90"/>
    </row>
    <row r="91" spans="1:59" ht="12.95" customHeight="1" x14ac:dyDescent="0.25">
      <c r="A91" s="62"/>
      <c r="B91" s="63"/>
      <c r="C91" s="63"/>
      <c r="D91" s="63"/>
      <c r="E91" s="63"/>
      <c r="F91" s="63"/>
      <c r="G91" s="63"/>
      <c r="H91" s="63"/>
      <c r="I91" s="63"/>
      <c r="J91" s="64"/>
      <c r="K91" s="63"/>
      <c r="L91" s="63"/>
      <c r="M91" s="63"/>
      <c r="N91" s="63"/>
      <c r="O91" s="65"/>
      <c r="P91" s="70" t="s">
        <v>143</v>
      </c>
      <c r="Q91" s="71"/>
      <c r="R91" s="71"/>
      <c r="S91" s="71"/>
      <c r="T91" s="71"/>
      <c r="U91" s="71"/>
      <c r="V91" s="71" t="s">
        <v>144</v>
      </c>
      <c r="W91" s="71"/>
      <c r="X91" s="71"/>
      <c r="Y91" s="71"/>
      <c r="Z91" s="71"/>
      <c r="AA91" s="71"/>
      <c r="AB91" s="71" t="s">
        <v>66</v>
      </c>
      <c r="AC91" s="71"/>
      <c r="AD91" s="71"/>
      <c r="AE91" s="71"/>
      <c r="AF91" s="71"/>
      <c r="AG91" s="71"/>
      <c r="AH91" s="53" t="s">
        <v>74</v>
      </c>
      <c r="AI91" s="53"/>
      <c r="AJ91" s="53"/>
      <c r="AK91" s="53"/>
      <c r="AL91" s="53"/>
      <c r="AM91" s="53"/>
      <c r="AN91" s="53" t="s">
        <v>145</v>
      </c>
      <c r="AO91" s="53"/>
      <c r="AP91" s="53"/>
      <c r="AQ91" s="53"/>
      <c r="AR91" s="53"/>
      <c r="AS91" s="53"/>
      <c r="AT91" s="54"/>
      <c r="AU91"/>
      <c r="AV91"/>
      <c r="AW91"/>
      <c r="AX91"/>
      <c r="AY91"/>
      <c r="AZ91"/>
      <c r="BA91"/>
      <c r="BB91"/>
      <c r="BC91"/>
      <c r="BD91"/>
      <c r="BE91"/>
      <c r="BF91"/>
      <c r="BG91"/>
    </row>
    <row r="92" spans="1:59" ht="12.95" customHeight="1" x14ac:dyDescent="0.25">
      <c r="A92" s="38"/>
      <c r="B92" s="39"/>
      <c r="C92" s="39"/>
      <c r="D92" s="39"/>
      <c r="E92" s="39"/>
      <c r="F92" s="39"/>
      <c r="G92" s="39"/>
      <c r="H92" s="39"/>
      <c r="I92" s="39"/>
      <c r="J92" s="66"/>
      <c r="K92" s="39"/>
      <c r="L92" s="39"/>
      <c r="M92" s="39"/>
      <c r="N92" s="39"/>
      <c r="O92" s="67"/>
      <c r="P92" s="72"/>
      <c r="Q92" s="73"/>
      <c r="R92" s="73"/>
      <c r="S92" s="73"/>
      <c r="T92" s="73"/>
      <c r="U92" s="73"/>
      <c r="V92" s="73"/>
      <c r="W92" s="73"/>
      <c r="X92" s="73"/>
      <c r="Y92" s="73"/>
      <c r="Z92" s="73"/>
      <c r="AA92" s="73"/>
      <c r="AB92" s="73"/>
      <c r="AC92" s="73"/>
      <c r="AD92" s="73"/>
      <c r="AE92" s="73"/>
      <c r="AF92" s="73"/>
      <c r="AG92" s="73"/>
      <c r="AH92" s="55"/>
      <c r="AI92" s="55"/>
      <c r="AJ92" s="55"/>
      <c r="AK92" s="55"/>
      <c r="AL92" s="55"/>
      <c r="AM92" s="55"/>
      <c r="AN92" s="55"/>
      <c r="AO92" s="55"/>
      <c r="AP92" s="55"/>
      <c r="AQ92" s="55"/>
      <c r="AR92" s="55"/>
      <c r="AS92" s="55"/>
      <c r="AT92" s="56"/>
      <c r="AU92"/>
      <c r="AV92"/>
      <c r="AW92"/>
      <c r="AX92"/>
      <c r="AY92"/>
      <c r="AZ92"/>
      <c r="BA92"/>
      <c r="BB92"/>
      <c r="BC92"/>
      <c r="BD92"/>
      <c r="BE92"/>
      <c r="BF92"/>
      <c r="BG92"/>
    </row>
    <row r="93" spans="1:59" ht="12.95" customHeight="1" x14ac:dyDescent="0.25">
      <c r="A93" s="38"/>
      <c r="B93" s="39"/>
      <c r="C93" s="39"/>
      <c r="D93" s="39"/>
      <c r="E93" s="39"/>
      <c r="F93" s="39"/>
      <c r="G93" s="39"/>
      <c r="H93" s="39"/>
      <c r="I93" s="39"/>
      <c r="J93" s="66"/>
      <c r="K93" s="39"/>
      <c r="L93" s="39"/>
      <c r="M93" s="39"/>
      <c r="N93" s="39"/>
      <c r="O93" s="67"/>
      <c r="P93" s="72"/>
      <c r="Q93" s="73"/>
      <c r="R93" s="73"/>
      <c r="S93" s="73"/>
      <c r="T93" s="73"/>
      <c r="U93" s="73"/>
      <c r="V93" s="73"/>
      <c r="W93" s="73"/>
      <c r="X93" s="73"/>
      <c r="Y93" s="73"/>
      <c r="Z93" s="73"/>
      <c r="AA93" s="73"/>
      <c r="AB93" s="73"/>
      <c r="AC93" s="73"/>
      <c r="AD93" s="73"/>
      <c r="AE93" s="73"/>
      <c r="AF93" s="73"/>
      <c r="AG93" s="73"/>
      <c r="AH93" s="55" t="s">
        <v>112</v>
      </c>
      <c r="AI93" s="55"/>
      <c r="AJ93" s="55"/>
      <c r="AK93" s="55"/>
      <c r="AL93" s="55"/>
      <c r="AM93" s="55"/>
      <c r="AN93" s="55"/>
      <c r="AO93" s="55"/>
      <c r="AP93" s="55"/>
      <c r="AQ93" s="55"/>
      <c r="AR93" s="55"/>
      <c r="AS93" s="55"/>
      <c r="AT93" s="56"/>
      <c r="AU93"/>
      <c r="AV93"/>
      <c r="AW93"/>
      <c r="AX93"/>
      <c r="AY93"/>
      <c r="AZ93"/>
      <c r="BA93"/>
      <c r="BB93"/>
      <c r="BC93"/>
      <c r="BD93"/>
      <c r="BE93"/>
      <c r="BF93"/>
      <c r="BG93"/>
    </row>
    <row r="94" spans="1:59" ht="12.95" customHeight="1" x14ac:dyDescent="0.25">
      <c r="A94" s="38"/>
      <c r="B94" s="39"/>
      <c r="C94" s="39"/>
      <c r="D94" s="39"/>
      <c r="E94" s="39"/>
      <c r="F94" s="39"/>
      <c r="G94" s="39"/>
      <c r="H94" s="39"/>
      <c r="I94" s="39"/>
      <c r="J94" s="66"/>
      <c r="K94" s="39"/>
      <c r="L94" s="39"/>
      <c r="M94" s="39"/>
      <c r="N94" s="39"/>
      <c r="O94" s="67"/>
      <c r="P94" s="72"/>
      <c r="Q94" s="73"/>
      <c r="R94" s="73"/>
      <c r="S94" s="73"/>
      <c r="T94" s="73"/>
      <c r="U94" s="73"/>
      <c r="V94" s="73"/>
      <c r="W94" s="73"/>
      <c r="X94" s="73"/>
      <c r="Y94" s="73"/>
      <c r="Z94" s="73"/>
      <c r="AA94" s="73"/>
      <c r="AB94" s="73"/>
      <c r="AC94" s="73"/>
      <c r="AD94" s="73"/>
      <c r="AE94" s="73"/>
      <c r="AF94" s="73"/>
      <c r="AG94" s="73"/>
      <c r="AH94" s="55"/>
      <c r="AI94" s="55"/>
      <c r="AJ94" s="55"/>
      <c r="AK94" s="55"/>
      <c r="AL94" s="55"/>
      <c r="AM94" s="55"/>
      <c r="AN94" s="55"/>
      <c r="AO94" s="55"/>
      <c r="AP94" s="55"/>
      <c r="AQ94" s="55"/>
      <c r="AR94" s="55"/>
      <c r="AS94" s="55"/>
      <c r="AT94" s="56"/>
      <c r="AU94"/>
      <c r="AV94"/>
      <c r="AW94"/>
      <c r="AX94"/>
      <c r="AY94"/>
      <c r="AZ94"/>
      <c r="BA94"/>
      <c r="BB94"/>
      <c r="BC94"/>
      <c r="BD94"/>
      <c r="BE94"/>
      <c r="BF94"/>
      <c r="BG94"/>
    </row>
    <row r="95" spans="1:59" ht="12.95" customHeight="1" x14ac:dyDescent="0.25">
      <c r="A95" s="38"/>
      <c r="B95" s="39"/>
      <c r="C95" s="39"/>
      <c r="D95" s="39"/>
      <c r="E95" s="39"/>
      <c r="F95" s="39"/>
      <c r="G95" s="39"/>
      <c r="H95" s="39"/>
      <c r="I95" s="39"/>
      <c r="J95" s="66"/>
      <c r="K95" s="39"/>
      <c r="L95" s="39"/>
      <c r="M95" s="39"/>
      <c r="N95" s="39"/>
      <c r="O95" s="67"/>
      <c r="P95" s="72"/>
      <c r="Q95" s="73"/>
      <c r="R95" s="73"/>
      <c r="S95" s="73"/>
      <c r="T95" s="73"/>
      <c r="U95" s="73"/>
      <c r="V95" s="73"/>
      <c r="W95" s="73"/>
      <c r="X95" s="73"/>
      <c r="Y95" s="73"/>
      <c r="Z95" s="73"/>
      <c r="AA95" s="73"/>
      <c r="AB95" s="73"/>
      <c r="AC95" s="73"/>
      <c r="AD95" s="73"/>
      <c r="AE95" s="73"/>
      <c r="AF95" s="73"/>
      <c r="AG95" s="73"/>
      <c r="AH95" s="55"/>
      <c r="AI95" s="55"/>
      <c r="AJ95" s="55"/>
      <c r="AK95" s="55"/>
      <c r="AL95" s="55"/>
      <c r="AM95" s="55"/>
      <c r="AN95" s="55"/>
      <c r="AO95" s="55"/>
      <c r="AP95" s="55"/>
      <c r="AQ95" s="55"/>
      <c r="AR95" s="55"/>
      <c r="AS95" s="55"/>
      <c r="AT95" s="56"/>
      <c r="AU95"/>
      <c r="AV95"/>
      <c r="AW95"/>
      <c r="AX95"/>
      <c r="AY95"/>
      <c r="AZ95"/>
      <c r="BA95"/>
      <c r="BB95"/>
      <c r="BC95"/>
      <c r="BD95"/>
      <c r="BE95"/>
      <c r="BF95"/>
      <c r="BG95"/>
    </row>
    <row r="96" spans="1:59" ht="12.95" customHeight="1" x14ac:dyDescent="0.25">
      <c r="A96" s="38"/>
      <c r="B96" s="39"/>
      <c r="C96" s="39"/>
      <c r="D96" s="39"/>
      <c r="E96" s="39"/>
      <c r="F96" s="39"/>
      <c r="G96" s="39"/>
      <c r="H96" s="39"/>
      <c r="I96" s="39"/>
      <c r="J96" s="66"/>
      <c r="K96" s="39"/>
      <c r="L96" s="39"/>
      <c r="M96" s="39"/>
      <c r="N96" s="39"/>
      <c r="O96" s="67"/>
      <c r="P96" s="72"/>
      <c r="Q96" s="73"/>
      <c r="R96" s="73"/>
      <c r="S96" s="73"/>
      <c r="T96" s="73"/>
      <c r="U96" s="73"/>
      <c r="V96" s="73"/>
      <c r="W96" s="73"/>
      <c r="X96" s="73"/>
      <c r="Y96" s="73"/>
      <c r="Z96" s="73"/>
      <c r="AA96" s="73"/>
      <c r="AB96" s="73"/>
      <c r="AC96" s="73"/>
      <c r="AD96" s="73"/>
      <c r="AE96" s="73"/>
      <c r="AF96" s="73"/>
      <c r="AG96" s="73"/>
      <c r="AH96" s="55"/>
      <c r="AI96" s="55"/>
      <c r="AJ96" s="55"/>
      <c r="AK96" s="55"/>
      <c r="AL96" s="55"/>
      <c r="AM96" s="55"/>
      <c r="AN96" s="55"/>
      <c r="AO96" s="55"/>
      <c r="AP96" s="55"/>
      <c r="AQ96" s="55"/>
      <c r="AR96" s="55"/>
      <c r="AS96" s="55"/>
      <c r="AT96" s="56"/>
      <c r="AU96"/>
      <c r="AV96"/>
      <c r="AW96"/>
      <c r="AX96"/>
      <c r="AY96"/>
      <c r="AZ96"/>
      <c r="BA96"/>
      <c r="BB96"/>
      <c r="BC96"/>
      <c r="BD96"/>
      <c r="BE96"/>
      <c r="BF96"/>
      <c r="BG96"/>
    </row>
    <row r="97" spans="1:59" ht="12.95" customHeight="1" thickBot="1" x14ac:dyDescent="0.3">
      <c r="A97" s="41"/>
      <c r="B97" s="42"/>
      <c r="C97" s="42"/>
      <c r="D97" s="42"/>
      <c r="E97" s="42"/>
      <c r="F97" s="42"/>
      <c r="G97" s="42"/>
      <c r="H97" s="42"/>
      <c r="I97" s="42"/>
      <c r="J97" s="68"/>
      <c r="K97" s="42"/>
      <c r="L97" s="42"/>
      <c r="M97" s="42"/>
      <c r="N97" s="42"/>
      <c r="O97" s="69"/>
      <c r="P97" s="57" t="s">
        <v>175</v>
      </c>
      <c r="Q97" s="58"/>
      <c r="R97" s="58"/>
      <c r="S97" s="58"/>
      <c r="T97" s="58"/>
      <c r="U97" s="58"/>
      <c r="V97" s="58"/>
      <c r="W97" s="58"/>
      <c r="X97" s="58"/>
      <c r="Y97" s="58"/>
      <c r="Z97" s="58"/>
      <c r="AA97" s="58"/>
      <c r="AB97" s="58"/>
      <c r="AC97" s="58"/>
      <c r="AD97" s="58"/>
      <c r="AE97" s="58"/>
      <c r="AF97" s="58"/>
      <c r="AG97" s="58"/>
      <c r="AH97" s="58"/>
      <c r="AI97" s="58"/>
      <c r="AJ97" s="58"/>
      <c r="AK97" s="58"/>
      <c r="AL97" s="58"/>
      <c r="AM97" s="59" t="s">
        <v>89</v>
      </c>
      <c r="AN97" s="59"/>
      <c r="AO97" s="59"/>
      <c r="AP97" s="59"/>
      <c r="AQ97" s="60" t="s">
        <v>146</v>
      </c>
      <c r="AR97" s="60"/>
      <c r="AS97" s="60"/>
      <c r="AT97" s="61"/>
      <c r="AU97"/>
      <c r="AV97"/>
      <c r="AW97"/>
      <c r="AX97"/>
      <c r="AY97"/>
      <c r="AZ97"/>
      <c r="BA97"/>
      <c r="BB97"/>
      <c r="BC97"/>
      <c r="BD97"/>
      <c r="BE97"/>
      <c r="BF97"/>
      <c r="BG97"/>
    </row>
    <row r="98" spans="1:59" ht="12.95" customHeight="1" x14ac:dyDescent="0.25">
      <c r="A98" s="74" t="s">
        <v>147</v>
      </c>
      <c r="B98" s="75"/>
      <c r="C98" s="75"/>
      <c r="D98" s="75"/>
      <c r="E98" s="75"/>
      <c r="F98" s="76"/>
      <c r="G98" s="80" t="s">
        <v>73</v>
      </c>
      <c r="H98" s="81"/>
      <c r="I98" s="81"/>
      <c r="J98" s="81"/>
      <c r="K98" s="81"/>
      <c r="L98" s="81"/>
      <c r="M98" s="81"/>
      <c r="N98" s="81"/>
      <c r="O98" s="81"/>
      <c r="P98" s="84" t="s">
        <v>148</v>
      </c>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5"/>
      <c r="AU98"/>
      <c r="AV98"/>
      <c r="AW98"/>
      <c r="AX98"/>
      <c r="AY98"/>
      <c r="AZ98"/>
      <c r="BA98"/>
      <c r="BB98"/>
      <c r="BC98"/>
      <c r="BD98"/>
      <c r="BE98"/>
      <c r="BF98"/>
      <c r="BG98"/>
    </row>
    <row r="99" spans="1:59" ht="12.95" customHeight="1" x14ac:dyDescent="0.25">
      <c r="A99" s="77"/>
      <c r="B99" s="78"/>
      <c r="C99" s="78"/>
      <c r="D99" s="78"/>
      <c r="E99" s="78"/>
      <c r="F99" s="79"/>
      <c r="G99" s="82"/>
      <c r="H99" s="83"/>
      <c r="I99" s="83"/>
      <c r="J99" s="83"/>
      <c r="K99" s="83"/>
      <c r="L99" s="83"/>
      <c r="M99" s="83"/>
      <c r="N99" s="83"/>
      <c r="O99" s="83"/>
      <c r="P99" s="86"/>
      <c r="Q99" s="86"/>
      <c r="R99" s="86"/>
      <c r="S99" s="86"/>
      <c r="T99" s="86"/>
      <c r="U99" s="86"/>
      <c r="V99" s="86"/>
      <c r="W99" s="86"/>
      <c r="X99" s="86"/>
      <c r="Y99" s="86"/>
      <c r="Z99" s="86"/>
      <c r="AA99" s="86"/>
      <c r="AB99" s="86"/>
      <c r="AC99" s="86"/>
      <c r="AD99" s="86"/>
      <c r="AE99" s="86"/>
      <c r="AF99" s="86"/>
      <c r="AG99" s="86"/>
      <c r="AH99" s="86"/>
      <c r="AI99" s="86"/>
      <c r="AJ99" s="86"/>
      <c r="AK99" s="86"/>
      <c r="AL99" s="86"/>
      <c r="AM99" s="86"/>
      <c r="AN99" s="86"/>
      <c r="AO99" s="86"/>
      <c r="AP99" s="86"/>
      <c r="AQ99" s="86"/>
      <c r="AR99" s="86"/>
      <c r="AS99" s="86"/>
      <c r="AT99" s="87"/>
      <c r="AU99"/>
      <c r="AV99"/>
      <c r="AW99"/>
      <c r="AX99"/>
      <c r="AY99"/>
      <c r="AZ99"/>
      <c r="BA99"/>
      <c r="BB99"/>
      <c r="BC99"/>
      <c r="BD99"/>
      <c r="BE99"/>
      <c r="BF99"/>
      <c r="BG99"/>
    </row>
    <row r="100" spans="1:59" ht="12.95" customHeight="1" x14ac:dyDescent="0.25">
      <c r="A100" s="62"/>
      <c r="B100" s="63"/>
      <c r="C100" s="63"/>
      <c r="D100" s="63"/>
      <c r="E100" s="63"/>
      <c r="F100" s="63"/>
      <c r="G100" s="63"/>
      <c r="H100" s="63"/>
      <c r="I100" s="63"/>
      <c r="J100" s="64"/>
      <c r="K100" s="63"/>
      <c r="L100" s="63"/>
      <c r="M100" s="63"/>
      <c r="N100" s="63"/>
      <c r="O100" s="65"/>
      <c r="P100" s="70" t="s">
        <v>149</v>
      </c>
      <c r="Q100" s="71"/>
      <c r="R100" s="71"/>
      <c r="S100" s="71"/>
      <c r="T100" s="71"/>
      <c r="U100" s="71"/>
      <c r="V100" s="71" t="s">
        <v>85</v>
      </c>
      <c r="W100" s="71"/>
      <c r="X100" s="71"/>
      <c r="Y100" s="71"/>
      <c r="Z100" s="71"/>
      <c r="AA100" s="71"/>
      <c r="AB100" s="71" t="s">
        <v>66</v>
      </c>
      <c r="AC100" s="71"/>
      <c r="AD100" s="71"/>
      <c r="AE100" s="71"/>
      <c r="AF100" s="71"/>
      <c r="AG100" s="71"/>
      <c r="AH100" s="53" t="s">
        <v>74</v>
      </c>
      <c r="AI100" s="53"/>
      <c r="AJ100" s="53"/>
      <c r="AK100" s="53"/>
      <c r="AL100" s="53"/>
      <c r="AM100" s="53"/>
      <c r="AN100" s="53" t="s">
        <v>150</v>
      </c>
      <c r="AO100" s="53"/>
      <c r="AP100" s="53"/>
      <c r="AQ100" s="53"/>
      <c r="AR100" s="53"/>
      <c r="AS100" s="53"/>
      <c r="AT100" s="54"/>
      <c r="AU100"/>
      <c r="AV100"/>
      <c r="AW100"/>
      <c r="AX100"/>
      <c r="AY100"/>
      <c r="AZ100"/>
      <c r="BA100"/>
      <c r="BB100"/>
      <c r="BC100"/>
      <c r="BD100"/>
      <c r="BE100"/>
      <c r="BF100"/>
      <c r="BG100"/>
    </row>
    <row r="101" spans="1:59" ht="12.95" customHeight="1" x14ac:dyDescent="0.25">
      <c r="A101" s="38"/>
      <c r="B101" s="39"/>
      <c r="C101" s="39"/>
      <c r="D101" s="39"/>
      <c r="E101" s="39"/>
      <c r="F101" s="39"/>
      <c r="G101" s="39"/>
      <c r="H101" s="39"/>
      <c r="I101" s="39"/>
      <c r="J101" s="66"/>
      <c r="K101" s="39"/>
      <c r="L101" s="39"/>
      <c r="M101" s="39"/>
      <c r="N101" s="39"/>
      <c r="O101" s="67"/>
      <c r="P101" s="72"/>
      <c r="Q101" s="73"/>
      <c r="R101" s="73"/>
      <c r="S101" s="73"/>
      <c r="T101" s="73"/>
      <c r="U101" s="73"/>
      <c r="V101" s="73"/>
      <c r="W101" s="73"/>
      <c r="X101" s="73"/>
      <c r="Y101" s="73"/>
      <c r="Z101" s="73"/>
      <c r="AA101" s="73"/>
      <c r="AB101" s="73"/>
      <c r="AC101" s="73"/>
      <c r="AD101" s="73"/>
      <c r="AE101" s="73"/>
      <c r="AF101" s="73"/>
      <c r="AG101" s="73"/>
      <c r="AH101" s="55"/>
      <c r="AI101" s="55"/>
      <c r="AJ101" s="55"/>
      <c r="AK101" s="55"/>
      <c r="AL101" s="55"/>
      <c r="AM101" s="55"/>
      <c r="AN101" s="55"/>
      <c r="AO101" s="55"/>
      <c r="AP101" s="55"/>
      <c r="AQ101" s="55"/>
      <c r="AR101" s="55"/>
      <c r="AS101" s="55"/>
      <c r="AT101" s="56"/>
      <c r="AU101"/>
      <c r="AV101"/>
      <c r="AW101"/>
      <c r="AX101"/>
      <c r="AY101"/>
      <c r="AZ101"/>
      <c r="BA101"/>
      <c r="BB101"/>
      <c r="BC101"/>
      <c r="BD101"/>
      <c r="BE101"/>
      <c r="BF101"/>
      <c r="BG101"/>
    </row>
    <row r="102" spans="1:59" ht="12.95" customHeight="1" x14ac:dyDescent="0.25">
      <c r="A102" s="38"/>
      <c r="B102" s="39"/>
      <c r="C102" s="39"/>
      <c r="D102" s="39"/>
      <c r="E102" s="39"/>
      <c r="F102" s="39"/>
      <c r="G102" s="39"/>
      <c r="H102" s="39"/>
      <c r="I102" s="39"/>
      <c r="J102" s="66"/>
      <c r="K102" s="39"/>
      <c r="L102" s="39"/>
      <c r="M102" s="39"/>
      <c r="N102" s="39"/>
      <c r="O102" s="67"/>
      <c r="P102" s="72"/>
      <c r="Q102" s="73"/>
      <c r="R102" s="73"/>
      <c r="S102" s="73"/>
      <c r="T102" s="73"/>
      <c r="U102" s="73"/>
      <c r="V102" s="73"/>
      <c r="W102" s="73"/>
      <c r="X102" s="73"/>
      <c r="Y102" s="73"/>
      <c r="Z102" s="73"/>
      <c r="AA102" s="73"/>
      <c r="AB102" s="73"/>
      <c r="AC102" s="73"/>
      <c r="AD102" s="73"/>
      <c r="AE102" s="73"/>
      <c r="AF102" s="73"/>
      <c r="AG102" s="73"/>
      <c r="AH102" s="55" t="s">
        <v>112</v>
      </c>
      <c r="AI102" s="55"/>
      <c r="AJ102" s="55"/>
      <c r="AK102" s="55"/>
      <c r="AL102" s="55"/>
      <c r="AM102" s="55"/>
      <c r="AN102" s="55"/>
      <c r="AO102" s="55"/>
      <c r="AP102" s="55"/>
      <c r="AQ102" s="55"/>
      <c r="AR102" s="55"/>
      <c r="AS102" s="55"/>
      <c r="AT102" s="56"/>
      <c r="AU102"/>
      <c r="AV102"/>
      <c r="AW102"/>
      <c r="AX102"/>
      <c r="AY102"/>
      <c r="AZ102"/>
      <c r="BA102"/>
      <c r="BB102"/>
      <c r="BC102"/>
      <c r="BD102"/>
      <c r="BE102"/>
      <c r="BF102"/>
      <c r="BG102"/>
    </row>
    <row r="103" spans="1:59" ht="12.95" customHeight="1" x14ac:dyDescent="0.25">
      <c r="A103" s="38"/>
      <c r="B103" s="39"/>
      <c r="C103" s="39"/>
      <c r="D103" s="39"/>
      <c r="E103" s="39"/>
      <c r="F103" s="39"/>
      <c r="G103" s="39"/>
      <c r="H103" s="39"/>
      <c r="I103" s="39"/>
      <c r="J103" s="66"/>
      <c r="K103" s="39"/>
      <c r="L103" s="39"/>
      <c r="M103" s="39"/>
      <c r="N103" s="39"/>
      <c r="O103" s="67"/>
      <c r="P103" s="72"/>
      <c r="Q103" s="73"/>
      <c r="R103" s="73"/>
      <c r="S103" s="73"/>
      <c r="T103" s="73"/>
      <c r="U103" s="73"/>
      <c r="V103" s="73"/>
      <c r="W103" s="73"/>
      <c r="X103" s="73"/>
      <c r="Y103" s="73"/>
      <c r="Z103" s="73"/>
      <c r="AA103" s="73"/>
      <c r="AB103" s="73"/>
      <c r="AC103" s="73"/>
      <c r="AD103" s="73"/>
      <c r="AE103" s="73"/>
      <c r="AF103" s="73"/>
      <c r="AG103" s="73"/>
      <c r="AH103" s="55"/>
      <c r="AI103" s="55"/>
      <c r="AJ103" s="55"/>
      <c r="AK103" s="55"/>
      <c r="AL103" s="55"/>
      <c r="AM103" s="55"/>
      <c r="AN103" s="55"/>
      <c r="AO103" s="55"/>
      <c r="AP103" s="55"/>
      <c r="AQ103" s="55"/>
      <c r="AR103" s="55"/>
      <c r="AS103" s="55"/>
      <c r="AT103" s="56"/>
      <c r="AU103"/>
      <c r="AV103"/>
      <c r="AW103"/>
      <c r="AX103"/>
      <c r="AY103"/>
      <c r="AZ103"/>
      <c r="BA103"/>
      <c r="BB103"/>
      <c r="BC103"/>
      <c r="BD103"/>
      <c r="BE103"/>
      <c r="BF103"/>
      <c r="BG103"/>
    </row>
    <row r="104" spans="1:59" ht="12.95" customHeight="1" x14ac:dyDescent="0.25">
      <c r="A104" s="38"/>
      <c r="B104" s="39"/>
      <c r="C104" s="39"/>
      <c r="D104" s="39"/>
      <c r="E104" s="39"/>
      <c r="F104" s="39"/>
      <c r="G104" s="39"/>
      <c r="H104" s="39"/>
      <c r="I104" s="39"/>
      <c r="J104" s="66"/>
      <c r="K104" s="39"/>
      <c r="L104" s="39"/>
      <c r="M104" s="39"/>
      <c r="N104" s="39"/>
      <c r="O104" s="67"/>
      <c r="P104" s="72"/>
      <c r="Q104" s="73"/>
      <c r="R104" s="73"/>
      <c r="S104" s="73"/>
      <c r="T104" s="73"/>
      <c r="U104" s="73"/>
      <c r="V104" s="73"/>
      <c r="W104" s="73"/>
      <c r="X104" s="73"/>
      <c r="Y104" s="73"/>
      <c r="Z104" s="73"/>
      <c r="AA104" s="73"/>
      <c r="AB104" s="73"/>
      <c r="AC104" s="73"/>
      <c r="AD104" s="73"/>
      <c r="AE104" s="73"/>
      <c r="AF104" s="73"/>
      <c r="AG104" s="73"/>
      <c r="AH104" s="55"/>
      <c r="AI104" s="55"/>
      <c r="AJ104" s="55"/>
      <c r="AK104" s="55"/>
      <c r="AL104" s="55"/>
      <c r="AM104" s="55"/>
      <c r="AN104" s="55"/>
      <c r="AO104" s="55"/>
      <c r="AP104" s="55"/>
      <c r="AQ104" s="55"/>
      <c r="AR104" s="55"/>
      <c r="AS104" s="55"/>
      <c r="AT104" s="56"/>
      <c r="AU104"/>
      <c r="AV104"/>
      <c r="AW104"/>
      <c r="AX104"/>
      <c r="AY104"/>
      <c r="AZ104"/>
      <c r="BA104"/>
      <c r="BB104"/>
      <c r="BC104"/>
      <c r="BD104"/>
      <c r="BE104"/>
      <c r="BF104"/>
      <c r="BG104"/>
    </row>
    <row r="105" spans="1:59" ht="12.95" customHeight="1" x14ac:dyDescent="0.25">
      <c r="A105" s="38"/>
      <c r="B105" s="39"/>
      <c r="C105" s="39"/>
      <c r="D105" s="39"/>
      <c r="E105" s="39"/>
      <c r="F105" s="39"/>
      <c r="G105" s="39"/>
      <c r="H105" s="39"/>
      <c r="I105" s="39"/>
      <c r="J105" s="66"/>
      <c r="K105" s="39"/>
      <c r="L105" s="39"/>
      <c r="M105" s="39"/>
      <c r="N105" s="39"/>
      <c r="O105" s="67"/>
      <c r="P105" s="72"/>
      <c r="Q105" s="73"/>
      <c r="R105" s="73"/>
      <c r="S105" s="73"/>
      <c r="T105" s="73"/>
      <c r="U105" s="73"/>
      <c r="V105" s="73"/>
      <c r="W105" s="73"/>
      <c r="X105" s="73"/>
      <c r="Y105" s="73"/>
      <c r="Z105" s="73"/>
      <c r="AA105" s="73"/>
      <c r="AB105" s="73"/>
      <c r="AC105" s="73"/>
      <c r="AD105" s="73"/>
      <c r="AE105" s="73"/>
      <c r="AF105" s="73"/>
      <c r="AG105" s="73"/>
      <c r="AH105" s="55"/>
      <c r="AI105" s="55"/>
      <c r="AJ105" s="55"/>
      <c r="AK105" s="55"/>
      <c r="AL105" s="55"/>
      <c r="AM105" s="55"/>
      <c r="AN105" s="55"/>
      <c r="AO105" s="55"/>
      <c r="AP105" s="55"/>
      <c r="AQ105" s="55"/>
      <c r="AR105" s="55"/>
      <c r="AS105" s="55"/>
      <c r="AT105" s="56"/>
      <c r="AU105"/>
      <c r="AV105"/>
      <c r="AW105"/>
      <c r="AX105"/>
      <c r="AY105"/>
      <c r="AZ105"/>
      <c r="BA105"/>
      <c r="BB105"/>
      <c r="BC105"/>
      <c r="BD105"/>
      <c r="BE105"/>
      <c r="BF105"/>
      <c r="BG105"/>
    </row>
    <row r="106" spans="1:59" ht="12.95" customHeight="1" thickBot="1" x14ac:dyDescent="0.25">
      <c r="A106" s="41"/>
      <c r="B106" s="42"/>
      <c r="C106" s="42"/>
      <c r="D106" s="42"/>
      <c r="E106" s="42"/>
      <c r="F106" s="42"/>
      <c r="G106" s="42"/>
      <c r="H106" s="42"/>
      <c r="I106" s="42"/>
      <c r="J106" s="68"/>
      <c r="K106" s="42"/>
      <c r="L106" s="42"/>
      <c r="M106" s="42"/>
      <c r="N106" s="42"/>
      <c r="O106" s="69"/>
      <c r="P106" s="57" t="s">
        <v>176</v>
      </c>
      <c r="Q106" s="58"/>
      <c r="R106" s="58"/>
      <c r="S106" s="58"/>
      <c r="T106" s="58"/>
      <c r="U106" s="58"/>
      <c r="V106" s="58"/>
      <c r="W106" s="58"/>
      <c r="X106" s="58"/>
      <c r="Y106" s="58"/>
      <c r="Z106" s="58"/>
      <c r="AA106" s="58"/>
      <c r="AB106" s="58"/>
      <c r="AC106" s="58"/>
      <c r="AD106" s="58"/>
      <c r="AE106" s="58"/>
      <c r="AF106" s="58"/>
      <c r="AG106" s="58"/>
      <c r="AH106" s="58"/>
      <c r="AI106" s="58"/>
      <c r="AJ106" s="58"/>
      <c r="AK106" s="58"/>
      <c r="AL106" s="58"/>
      <c r="AM106" s="59" t="s">
        <v>89</v>
      </c>
      <c r="AN106" s="59"/>
      <c r="AO106" s="59"/>
      <c r="AP106" s="59"/>
      <c r="AQ106" s="60" t="s">
        <v>151</v>
      </c>
      <c r="AR106" s="60"/>
      <c r="AS106" s="60"/>
      <c r="AT106" s="61"/>
    </row>
    <row r="107" spans="1:59" ht="12.95" customHeight="1" x14ac:dyDescent="0.2">
      <c r="A107" s="74" t="s">
        <v>152</v>
      </c>
      <c r="B107" s="75"/>
      <c r="C107" s="75"/>
      <c r="D107" s="75"/>
      <c r="E107" s="75"/>
      <c r="F107" s="76"/>
      <c r="G107" s="80" t="s">
        <v>73</v>
      </c>
      <c r="H107" s="81"/>
      <c r="I107" s="81"/>
      <c r="J107" s="81"/>
      <c r="K107" s="81"/>
      <c r="L107" s="81"/>
      <c r="M107" s="81"/>
      <c r="N107" s="81"/>
      <c r="O107" s="81"/>
      <c r="P107" s="84" t="s">
        <v>153</v>
      </c>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5"/>
    </row>
    <row r="108" spans="1:59" ht="12.95" customHeight="1" x14ac:dyDescent="0.2">
      <c r="A108" s="77"/>
      <c r="B108" s="78"/>
      <c r="C108" s="78"/>
      <c r="D108" s="78"/>
      <c r="E108" s="78"/>
      <c r="F108" s="79"/>
      <c r="G108" s="82"/>
      <c r="H108" s="83"/>
      <c r="I108" s="83"/>
      <c r="J108" s="83"/>
      <c r="K108" s="83"/>
      <c r="L108" s="83"/>
      <c r="M108" s="83"/>
      <c r="N108" s="83"/>
      <c r="O108" s="83"/>
      <c r="P108" s="86"/>
      <c r="Q108" s="86"/>
      <c r="R108" s="86"/>
      <c r="S108" s="86"/>
      <c r="T108" s="86"/>
      <c r="U108" s="86"/>
      <c r="V108" s="86"/>
      <c r="W108" s="86"/>
      <c r="X108" s="86"/>
      <c r="Y108" s="86"/>
      <c r="Z108" s="86"/>
      <c r="AA108" s="86"/>
      <c r="AB108" s="86"/>
      <c r="AC108" s="86"/>
      <c r="AD108" s="86"/>
      <c r="AE108" s="86"/>
      <c r="AF108" s="86"/>
      <c r="AG108" s="86"/>
      <c r="AH108" s="86"/>
      <c r="AI108" s="86"/>
      <c r="AJ108" s="86"/>
      <c r="AK108" s="86"/>
      <c r="AL108" s="86"/>
      <c r="AM108" s="86"/>
      <c r="AN108" s="86"/>
      <c r="AO108" s="86"/>
      <c r="AP108" s="86"/>
      <c r="AQ108" s="86"/>
      <c r="AR108" s="86"/>
      <c r="AS108" s="86"/>
      <c r="AT108" s="87"/>
    </row>
    <row r="109" spans="1:59" ht="12.95" customHeight="1" x14ac:dyDescent="0.2">
      <c r="A109" s="62"/>
      <c r="B109" s="63"/>
      <c r="C109" s="63"/>
      <c r="D109" s="63"/>
      <c r="E109" s="63"/>
      <c r="F109" s="63"/>
      <c r="G109" s="63"/>
      <c r="H109" s="63"/>
      <c r="I109" s="63"/>
      <c r="J109" s="64"/>
      <c r="K109" s="63"/>
      <c r="L109" s="63"/>
      <c r="M109" s="63"/>
      <c r="N109" s="63"/>
      <c r="O109" s="65"/>
      <c r="P109" s="70" t="s">
        <v>154</v>
      </c>
      <c r="Q109" s="71"/>
      <c r="R109" s="71"/>
      <c r="S109" s="71"/>
      <c r="T109" s="71"/>
      <c r="U109" s="71"/>
      <c r="V109" s="71" t="s">
        <v>155</v>
      </c>
      <c r="W109" s="71"/>
      <c r="X109" s="71"/>
      <c r="Y109" s="71"/>
      <c r="Z109" s="71"/>
      <c r="AA109" s="71"/>
      <c r="AB109" s="71" t="s">
        <v>66</v>
      </c>
      <c r="AC109" s="71"/>
      <c r="AD109" s="71"/>
      <c r="AE109" s="71"/>
      <c r="AF109" s="71"/>
      <c r="AG109" s="71"/>
      <c r="AH109" s="53" t="s">
        <v>156</v>
      </c>
      <c r="AI109" s="53"/>
      <c r="AJ109" s="53"/>
      <c r="AK109" s="53"/>
      <c r="AL109" s="53"/>
      <c r="AM109" s="53"/>
      <c r="AN109" s="53" t="s">
        <v>87</v>
      </c>
      <c r="AO109" s="53"/>
      <c r="AP109" s="53"/>
      <c r="AQ109" s="53"/>
      <c r="AR109" s="53"/>
      <c r="AS109" s="53"/>
      <c r="AT109" s="54"/>
    </row>
    <row r="110" spans="1:59" ht="12.95" customHeight="1" x14ac:dyDescent="0.2">
      <c r="A110" s="38"/>
      <c r="B110" s="39"/>
      <c r="C110" s="39"/>
      <c r="D110" s="39"/>
      <c r="E110" s="39"/>
      <c r="F110" s="39"/>
      <c r="G110" s="39"/>
      <c r="H110" s="39"/>
      <c r="I110" s="39"/>
      <c r="J110" s="66"/>
      <c r="K110" s="39"/>
      <c r="L110" s="39"/>
      <c r="M110" s="39"/>
      <c r="N110" s="39"/>
      <c r="O110" s="67"/>
      <c r="P110" s="72"/>
      <c r="Q110" s="73"/>
      <c r="R110" s="73"/>
      <c r="S110" s="73"/>
      <c r="T110" s="73"/>
      <c r="U110" s="73"/>
      <c r="V110" s="73"/>
      <c r="W110" s="73"/>
      <c r="X110" s="73"/>
      <c r="Y110" s="73"/>
      <c r="Z110" s="73"/>
      <c r="AA110" s="73"/>
      <c r="AB110" s="73"/>
      <c r="AC110" s="73"/>
      <c r="AD110" s="73"/>
      <c r="AE110" s="73"/>
      <c r="AF110" s="73"/>
      <c r="AG110" s="73"/>
      <c r="AH110" s="55"/>
      <c r="AI110" s="55"/>
      <c r="AJ110" s="55"/>
      <c r="AK110" s="55"/>
      <c r="AL110" s="55"/>
      <c r="AM110" s="55"/>
      <c r="AN110" s="55"/>
      <c r="AO110" s="55"/>
      <c r="AP110" s="55"/>
      <c r="AQ110" s="55"/>
      <c r="AR110" s="55"/>
      <c r="AS110" s="55"/>
      <c r="AT110" s="56"/>
    </row>
    <row r="111" spans="1:59" ht="12.95" customHeight="1" x14ac:dyDescent="0.2">
      <c r="A111" s="38"/>
      <c r="B111" s="39"/>
      <c r="C111" s="39"/>
      <c r="D111" s="39"/>
      <c r="E111" s="39"/>
      <c r="F111" s="39"/>
      <c r="G111" s="39"/>
      <c r="H111" s="39"/>
      <c r="I111" s="39"/>
      <c r="J111" s="66"/>
      <c r="K111" s="39"/>
      <c r="L111" s="39"/>
      <c r="M111" s="39"/>
      <c r="N111" s="39"/>
      <c r="O111" s="67"/>
      <c r="P111" s="72"/>
      <c r="Q111" s="73"/>
      <c r="R111" s="73"/>
      <c r="S111" s="73"/>
      <c r="T111" s="73"/>
      <c r="U111" s="73"/>
      <c r="V111" s="73"/>
      <c r="W111" s="73"/>
      <c r="X111" s="73"/>
      <c r="Y111" s="73"/>
      <c r="Z111" s="73"/>
      <c r="AA111" s="73"/>
      <c r="AB111" s="73"/>
      <c r="AC111" s="73"/>
      <c r="AD111" s="73"/>
      <c r="AE111" s="73"/>
      <c r="AF111" s="73"/>
      <c r="AG111" s="73"/>
      <c r="AH111" s="55" t="s">
        <v>112</v>
      </c>
      <c r="AI111" s="55"/>
      <c r="AJ111" s="55"/>
      <c r="AK111" s="55"/>
      <c r="AL111" s="55"/>
      <c r="AM111" s="55"/>
      <c r="AN111" s="55"/>
      <c r="AO111" s="55"/>
      <c r="AP111" s="55"/>
      <c r="AQ111" s="55"/>
      <c r="AR111" s="55"/>
      <c r="AS111" s="55"/>
      <c r="AT111" s="56"/>
    </row>
    <row r="112" spans="1:59" ht="12.95" customHeight="1" x14ac:dyDescent="0.2">
      <c r="A112" s="38"/>
      <c r="B112" s="39"/>
      <c r="C112" s="39"/>
      <c r="D112" s="39"/>
      <c r="E112" s="39"/>
      <c r="F112" s="39"/>
      <c r="G112" s="39"/>
      <c r="H112" s="39"/>
      <c r="I112" s="39"/>
      <c r="J112" s="66"/>
      <c r="K112" s="39"/>
      <c r="L112" s="39"/>
      <c r="M112" s="39"/>
      <c r="N112" s="39"/>
      <c r="O112" s="67"/>
      <c r="P112" s="72"/>
      <c r="Q112" s="73"/>
      <c r="R112" s="73"/>
      <c r="S112" s="73"/>
      <c r="T112" s="73"/>
      <c r="U112" s="73"/>
      <c r="V112" s="73"/>
      <c r="W112" s="73"/>
      <c r="X112" s="73"/>
      <c r="Y112" s="73"/>
      <c r="Z112" s="73"/>
      <c r="AA112" s="73"/>
      <c r="AB112" s="73"/>
      <c r="AC112" s="73"/>
      <c r="AD112" s="73"/>
      <c r="AE112" s="73"/>
      <c r="AF112" s="73"/>
      <c r="AG112" s="73"/>
      <c r="AH112" s="55"/>
      <c r="AI112" s="55"/>
      <c r="AJ112" s="55"/>
      <c r="AK112" s="55"/>
      <c r="AL112" s="55"/>
      <c r="AM112" s="55"/>
      <c r="AN112" s="55"/>
      <c r="AO112" s="55"/>
      <c r="AP112" s="55"/>
      <c r="AQ112" s="55"/>
      <c r="AR112" s="55"/>
      <c r="AS112" s="55"/>
      <c r="AT112" s="56"/>
    </row>
    <row r="113" spans="1:46" ht="12.95" customHeight="1" x14ac:dyDescent="0.2">
      <c r="A113" s="38"/>
      <c r="B113" s="39"/>
      <c r="C113" s="39"/>
      <c r="D113" s="39"/>
      <c r="E113" s="39"/>
      <c r="F113" s="39"/>
      <c r="G113" s="39"/>
      <c r="H113" s="39"/>
      <c r="I113" s="39"/>
      <c r="J113" s="66"/>
      <c r="K113" s="39"/>
      <c r="L113" s="39"/>
      <c r="M113" s="39"/>
      <c r="N113" s="39"/>
      <c r="O113" s="67"/>
      <c r="P113" s="72"/>
      <c r="Q113" s="73"/>
      <c r="R113" s="73"/>
      <c r="S113" s="73"/>
      <c r="T113" s="73"/>
      <c r="U113" s="73"/>
      <c r="V113" s="73"/>
      <c r="W113" s="73"/>
      <c r="X113" s="73"/>
      <c r="Y113" s="73"/>
      <c r="Z113" s="73"/>
      <c r="AA113" s="73"/>
      <c r="AB113" s="73"/>
      <c r="AC113" s="73"/>
      <c r="AD113" s="73"/>
      <c r="AE113" s="73"/>
      <c r="AF113" s="73"/>
      <c r="AG113" s="73"/>
      <c r="AH113" s="55"/>
      <c r="AI113" s="55"/>
      <c r="AJ113" s="55"/>
      <c r="AK113" s="55"/>
      <c r="AL113" s="55"/>
      <c r="AM113" s="55"/>
      <c r="AN113" s="55"/>
      <c r="AO113" s="55"/>
      <c r="AP113" s="55"/>
      <c r="AQ113" s="55"/>
      <c r="AR113" s="55"/>
      <c r="AS113" s="55"/>
      <c r="AT113" s="56"/>
    </row>
    <row r="114" spans="1:46" ht="12.95" customHeight="1" x14ac:dyDescent="0.2">
      <c r="A114" s="38"/>
      <c r="B114" s="39"/>
      <c r="C114" s="39"/>
      <c r="D114" s="39"/>
      <c r="E114" s="39"/>
      <c r="F114" s="39"/>
      <c r="G114" s="39"/>
      <c r="H114" s="39"/>
      <c r="I114" s="39"/>
      <c r="J114" s="66"/>
      <c r="K114" s="39"/>
      <c r="L114" s="39"/>
      <c r="M114" s="39"/>
      <c r="N114" s="39"/>
      <c r="O114" s="67"/>
      <c r="P114" s="72"/>
      <c r="Q114" s="73"/>
      <c r="R114" s="73"/>
      <c r="S114" s="73"/>
      <c r="T114" s="73"/>
      <c r="U114" s="73"/>
      <c r="V114" s="73"/>
      <c r="W114" s="73"/>
      <c r="X114" s="73"/>
      <c r="Y114" s="73"/>
      <c r="Z114" s="73"/>
      <c r="AA114" s="73"/>
      <c r="AB114" s="73"/>
      <c r="AC114" s="73"/>
      <c r="AD114" s="73"/>
      <c r="AE114" s="73"/>
      <c r="AF114" s="73"/>
      <c r="AG114" s="73"/>
      <c r="AH114" s="55"/>
      <c r="AI114" s="55"/>
      <c r="AJ114" s="55"/>
      <c r="AK114" s="55"/>
      <c r="AL114" s="55"/>
      <c r="AM114" s="55"/>
      <c r="AN114" s="55"/>
      <c r="AO114" s="55"/>
      <c r="AP114" s="55"/>
      <c r="AQ114" s="55"/>
      <c r="AR114" s="55"/>
      <c r="AS114" s="55"/>
      <c r="AT114" s="56"/>
    </row>
    <row r="115" spans="1:46" ht="12.95" customHeight="1" thickBot="1" x14ac:dyDescent="0.25">
      <c r="A115" s="41"/>
      <c r="B115" s="42"/>
      <c r="C115" s="42"/>
      <c r="D115" s="42"/>
      <c r="E115" s="42"/>
      <c r="F115" s="42"/>
      <c r="G115" s="42"/>
      <c r="H115" s="42"/>
      <c r="I115" s="42"/>
      <c r="J115" s="68"/>
      <c r="K115" s="42"/>
      <c r="L115" s="42"/>
      <c r="M115" s="42"/>
      <c r="N115" s="42"/>
      <c r="O115" s="69"/>
      <c r="P115" s="57" t="s">
        <v>177</v>
      </c>
      <c r="Q115" s="58"/>
      <c r="R115" s="58"/>
      <c r="S115" s="58"/>
      <c r="T115" s="58"/>
      <c r="U115" s="58"/>
      <c r="V115" s="58"/>
      <c r="W115" s="58"/>
      <c r="X115" s="58"/>
      <c r="Y115" s="58"/>
      <c r="Z115" s="58"/>
      <c r="AA115" s="58"/>
      <c r="AB115" s="58"/>
      <c r="AC115" s="58"/>
      <c r="AD115" s="58"/>
      <c r="AE115" s="58"/>
      <c r="AF115" s="58"/>
      <c r="AG115" s="58"/>
      <c r="AH115" s="58"/>
      <c r="AI115" s="58"/>
      <c r="AJ115" s="58"/>
      <c r="AK115" s="58"/>
      <c r="AL115" s="58"/>
      <c r="AM115" s="59" t="s">
        <v>89</v>
      </c>
      <c r="AN115" s="59"/>
      <c r="AO115" s="59"/>
      <c r="AP115" s="59"/>
      <c r="AQ115" s="60" t="s">
        <v>135</v>
      </c>
      <c r="AR115" s="60"/>
      <c r="AS115" s="60"/>
      <c r="AT115" s="61"/>
    </row>
    <row r="116" spans="1:46" ht="12.95" customHeight="1" x14ac:dyDescent="0.2">
      <c r="A116" s="74" t="s">
        <v>90</v>
      </c>
      <c r="B116" s="75"/>
      <c r="C116" s="75"/>
      <c r="D116" s="75"/>
      <c r="E116" s="75"/>
      <c r="F116" s="76"/>
      <c r="G116" s="80" t="s">
        <v>73</v>
      </c>
      <c r="H116" s="81"/>
      <c r="I116" s="81"/>
      <c r="J116" s="81"/>
      <c r="K116" s="81"/>
      <c r="L116" s="81"/>
      <c r="M116" s="81"/>
      <c r="N116" s="81"/>
      <c r="O116" s="81"/>
      <c r="P116" s="84" t="s">
        <v>157</v>
      </c>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5"/>
    </row>
    <row r="117" spans="1:46" ht="12.95" customHeight="1" x14ac:dyDescent="0.2">
      <c r="A117" s="77"/>
      <c r="B117" s="78"/>
      <c r="C117" s="78"/>
      <c r="D117" s="78"/>
      <c r="E117" s="78"/>
      <c r="F117" s="79"/>
      <c r="G117" s="82"/>
      <c r="H117" s="83"/>
      <c r="I117" s="83"/>
      <c r="J117" s="83"/>
      <c r="K117" s="83"/>
      <c r="L117" s="83"/>
      <c r="M117" s="83"/>
      <c r="N117" s="83"/>
      <c r="O117" s="83"/>
      <c r="P117" s="86"/>
      <c r="Q117" s="86"/>
      <c r="R117" s="86"/>
      <c r="S117" s="86"/>
      <c r="T117" s="86"/>
      <c r="U117" s="86"/>
      <c r="V117" s="86"/>
      <c r="W117" s="86"/>
      <c r="X117" s="86"/>
      <c r="Y117" s="86"/>
      <c r="Z117" s="86"/>
      <c r="AA117" s="86"/>
      <c r="AB117" s="86"/>
      <c r="AC117" s="86"/>
      <c r="AD117" s="86"/>
      <c r="AE117" s="86"/>
      <c r="AF117" s="86"/>
      <c r="AG117" s="86"/>
      <c r="AH117" s="86"/>
      <c r="AI117" s="86"/>
      <c r="AJ117" s="86"/>
      <c r="AK117" s="86"/>
      <c r="AL117" s="86"/>
      <c r="AM117" s="86"/>
      <c r="AN117" s="86"/>
      <c r="AO117" s="86"/>
      <c r="AP117" s="86"/>
      <c r="AQ117" s="86"/>
      <c r="AR117" s="86"/>
      <c r="AS117" s="86"/>
      <c r="AT117" s="87"/>
    </row>
    <row r="118" spans="1:46" ht="12.95" customHeight="1" x14ac:dyDescent="0.2">
      <c r="A118" s="62"/>
      <c r="B118" s="63"/>
      <c r="C118" s="63"/>
      <c r="D118" s="63"/>
      <c r="E118" s="63"/>
      <c r="F118" s="63"/>
      <c r="G118" s="63"/>
      <c r="H118" s="63"/>
      <c r="I118" s="63"/>
      <c r="J118" s="64"/>
      <c r="K118" s="63"/>
      <c r="L118" s="63"/>
      <c r="M118" s="63"/>
      <c r="N118" s="63"/>
      <c r="O118" s="65"/>
      <c r="P118" s="70" t="s">
        <v>158</v>
      </c>
      <c r="Q118" s="71"/>
      <c r="R118" s="71"/>
      <c r="S118" s="71"/>
      <c r="T118" s="71"/>
      <c r="U118" s="71"/>
      <c r="V118" s="71" t="s">
        <v>85</v>
      </c>
      <c r="W118" s="71"/>
      <c r="X118" s="71"/>
      <c r="Y118" s="71"/>
      <c r="Z118" s="71"/>
      <c r="AA118" s="71"/>
      <c r="AB118" s="71" t="s">
        <v>77</v>
      </c>
      <c r="AC118" s="71"/>
      <c r="AD118" s="71"/>
      <c r="AE118" s="71"/>
      <c r="AF118" s="71"/>
      <c r="AG118" s="71"/>
      <c r="AH118" s="53" t="s">
        <v>83</v>
      </c>
      <c r="AI118" s="53"/>
      <c r="AJ118" s="53"/>
      <c r="AK118" s="53"/>
      <c r="AL118" s="53"/>
      <c r="AM118" s="53"/>
      <c r="AN118" s="53" t="s">
        <v>88</v>
      </c>
      <c r="AO118" s="53"/>
      <c r="AP118" s="53"/>
      <c r="AQ118" s="53"/>
      <c r="AR118" s="53"/>
      <c r="AS118" s="53"/>
      <c r="AT118" s="54"/>
    </row>
    <row r="119" spans="1:46" ht="12.95" customHeight="1" x14ac:dyDescent="0.2">
      <c r="A119" s="38"/>
      <c r="B119" s="39"/>
      <c r="C119" s="39"/>
      <c r="D119" s="39"/>
      <c r="E119" s="39"/>
      <c r="F119" s="39"/>
      <c r="G119" s="39"/>
      <c r="H119" s="39"/>
      <c r="I119" s="39"/>
      <c r="J119" s="66"/>
      <c r="K119" s="39"/>
      <c r="L119" s="39"/>
      <c r="M119" s="39"/>
      <c r="N119" s="39"/>
      <c r="O119" s="67"/>
      <c r="P119" s="72"/>
      <c r="Q119" s="73"/>
      <c r="R119" s="73"/>
      <c r="S119" s="73"/>
      <c r="T119" s="73"/>
      <c r="U119" s="73"/>
      <c r="V119" s="73"/>
      <c r="W119" s="73"/>
      <c r="X119" s="73"/>
      <c r="Y119" s="73"/>
      <c r="Z119" s="73"/>
      <c r="AA119" s="73"/>
      <c r="AB119" s="73"/>
      <c r="AC119" s="73"/>
      <c r="AD119" s="73"/>
      <c r="AE119" s="73"/>
      <c r="AF119" s="73"/>
      <c r="AG119" s="73"/>
      <c r="AH119" s="55"/>
      <c r="AI119" s="55"/>
      <c r="AJ119" s="55"/>
      <c r="AK119" s="55"/>
      <c r="AL119" s="55"/>
      <c r="AM119" s="55"/>
      <c r="AN119" s="55"/>
      <c r="AO119" s="55"/>
      <c r="AP119" s="55"/>
      <c r="AQ119" s="55"/>
      <c r="AR119" s="55"/>
      <c r="AS119" s="55"/>
      <c r="AT119" s="56"/>
    </row>
    <row r="120" spans="1:46" ht="12.95" customHeight="1" x14ac:dyDescent="0.2">
      <c r="A120" s="38"/>
      <c r="B120" s="39"/>
      <c r="C120" s="39"/>
      <c r="D120" s="39"/>
      <c r="E120" s="39"/>
      <c r="F120" s="39"/>
      <c r="G120" s="39"/>
      <c r="H120" s="39"/>
      <c r="I120" s="39"/>
      <c r="J120" s="66"/>
      <c r="K120" s="39"/>
      <c r="L120" s="39"/>
      <c r="M120" s="39"/>
      <c r="N120" s="39"/>
      <c r="O120" s="67"/>
      <c r="P120" s="72"/>
      <c r="Q120" s="73"/>
      <c r="R120" s="73"/>
      <c r="S120" s="73"/>
      <c r="T120" s="73"/>
      <c r="U120" s="73"/>
      <c r="V120" s="73"/>
      <c r="W120" s="73"/>
      <c r="X120" s="73"/>
      <c r="Y120" s="73"/>
      <c r="Z120" s="73"/>
      <c r="AA120" s="73"/>
      <c r="AB120" s="73"/>
      <c r="AC120" s="73"/>
      <c r="AD120" s="73"/>
      <c r="AE120" s="73"/>
      <c r="AF120" s="73"/>
      <c r="AG120" s="73"/>
      <c r="AH120" s="55" t="s">
        <v>112</v>
      </c>
      <c r="AI120" s="55"/>
      <c r="AJ120" s="55"/>
      <c r="AK120" s="55"/>
      <c r="AL120" s="55"/>
      <c r="AM120" s="55"/>
      <c r="AN120" s="55"/>
      <c r="AO120" s="55"/>
      <c r="AP120" s="55"/>
      <c r="AQ120" s="55"/>
      <c r="AR120" s="55"/>
      <c r="AS120" s="55"/>
      <c r="AT120" s="56"/>
    </row>
    <row r="121" spans="1:46" ht="12.95" customHeight="1" x14ac:dyDescent="0.2">
      <c r="A121" s="38"/>
      <c r="B121" s="39"/>
      <c r="C121" s="39"/>
      <c r="D121" s="39"/>
      <c r="E121" s="39"/>
      <c r="F121" s="39"/>
      <c r="G121" s="39"/>
      <c r="H121" s="39"/>
      <c r="I121" s="39"/>
      <c r="J121" s="66"/>
      <c r="K121" s="39"/>
      <c r="L121" s="39"/>
      <c r="M121" s="39"/>
      <c r="N121" s="39"/>
      <c r="O121" s="67"/>
      <c r="P121" s="72"/>
      <c r="Q121" s="73"/>
      <c r="R121" s="73"/>
      <c r="S121" s="73"/>
      <c r="T121" s="73"/>
      <c r="U121" s="73"/>
      <c r="V121" s="73"/>
      <c r="W121" s="73"/>
      <c r="X121" s="73"/>
      <c r="Y121" s="73"/>
      <c r="Z121" s="73"/>
      <c r="AA121" s="73"/>
      <c r="AB121" s="73"/>
      <c r="AC121" s="73"/>
      <c r="AD121" s="73"/>
      <c r="AE121" s="73"/>
      <c r="AF121" s="73"/>
      <c r="AG121" s="73"/>
      <c r="AH121" s="55"/>
      <c r="AI121" s="55"/>
      <c r="AJ121" s="55"/>
      <c r="AK121" s="55"/>
      <c r="AL121" s="55"/>
      <c r="AM121" s="55"/>
      <c r="AN121" s="55"/>
      <c r="AO121" s="55"/>
      <c r="AP121" s="55"/>
      <c r="AQ121" s="55"/>
      <c r="AR121" s="55"/>
      <c r="AS121" s="55"/>
      <c r="AT121" s="56"/>
    </row>
    <row r="122" spans="1:46" ht="12.95" customHeight="1" x14ac:dyDescent="0.2">
      <c r="A122" s="38"/>
      <c r="B122" s="39"/>
      <c r="C122" s="39"/>
      <c r="D122" s="39"/>
      <c r="E122" s="39"/>
      <c r="F122" s="39"/>
      <c r="G122" s="39"/>
      <c r="H122" s="39"/>
      <c r="I122" s="39"/>
      <c r="J122" s="66"/>
      <c r="K122" s="39"/>
      <c r="L122" s="39"/>
      <c r="M122" s="39"/>
      <c r="N122" s="39"/>
      <c r="O122" s="67"/>
      <c r="P122" s="72"/>
      <c r="Q122" s="73"/>
      <c r="R122" s="73"/>
      <c r="S122" s="73"/>
      <c r="T122" s="73"/>
      <c r="U122" s="73"/>
      <c r="V122" s="73"/>
      <c r="W122" s="73"/>
      <c r="X122" s="73"/>
      <c r="Y122" s="73"/>
      <c r="Z122" s="73"/>
      <c r="AA122" s="73"/>
      <c r="AB122" s="73"/>
      <c r="AC122" s="73"/>
      <c r="AD122" s="73"/>
      <c r="AE122" s="73"/>
      <c r="AF122" s="73"/>
      <c r="AG122" s="73"/>
      <c r="AH122" s="55"/>
      <c r="AI122" s="55"/>
      <c r="AJ122" s="55"/>
      <c r="AK122" s="55"/>
      <c r="AL122" s="55"/>
      <c r="AM122" s="55"/>
      <c r="AN122" s="55"/>
      <c r="AO122" s="55"/>
      <c r="AP122" s="55"/>
      <c r="AQ122" s="55"/>
      <c r="AR122" s="55"/>
      <c r="AS122" s="55"/>
      <c r="AT122" s="56"/>
    </row>
    <row r="123" spans="1:46" ht="12.95" customHeight="1" x14ac:dyDescent="0.2">
      <c r="A123" s="38"/>
      <c r="B123" s="39"/>
      <c r="C123" s="39"/>
      <c r="D123" s="39"/>
      <c r="E123" s="39"/>
      <c r="F123" s="39"/>
      <c r="G123" s="39"/>
      <c r="H123" s="39"/>
      <c r="I123" s="39"/>
      <c r="J123" s="66"/>
      <c r="K123" s="39"/>
      <c r="L123" s="39"/>
      <c r="M123" s="39"/>
      <c r="N123" s="39"/>
      <c r="O123" s="67"/>
      <c r="P123" s="72"/>
      <c r="Q123" s="73"/>
      <c r="R123" s="73"/>
      <c r="S123" s="73"/>
      <c r="T123" s="73"/>
      <c r="U123" s="73"/>
      <c r="V123" s="73"/>
      <c r="W123" s="73"/>
      <c r="X123" s="73"/>
      <c r="Y123" s="73"/>
      <c r="Z123" s="73"/>
      <c r="AA123" s="73"/>
      <c r="AB123" s="73"/>
      <c r="AC123" s="73"/>
      <c r="AD123" s="73"/>
      <c r="AE123" s="73"/>
      <c r="AF123" s="73"/>
      <c r="AG123" s="73"/>
      <c r="AH123" s="55"/>
      <c r="AI123" s="55"/>
      <c r="AJ123" s="55"/>
      <c r="AK123" s="55"/>
      <c r="AL123" s="55"/>
      <c r="AM123" s="55"/>
      <c r="AN123" s="55"/>
      <c r="AO123" s="55"/>
      <c r="AP123" s="55"/>
      <c r="AQ123" s="55"/>
      <c r="AR123" s="55"/>
      <c r="AS123" s="55"/>
      <c r="AT123" s="56"/>
    </row>
    <row r="124" spans="1:46" ht="12.95" customHeight="1" thickBot="1" x14ac:dyDescent="0.25">
      <c r="A124" s="41"/>
      <c r="B124" s="42"/>
      <c r="C124" s="42"/>
      <c r="D124" s="42"/>
      <c r="E124" s="42"/>
      <c r="F124" s="42"/>
      <c r="G124" s="42"/>
      <c r="H124" s="42"/>
      <c r="I124" s="42"/>
      <c r="J124" s="68"/>
      <c r="K124" s="42"/>
      <c r="L124" s="42"/>
      <c r="M124" s="42"/>
      <c r="N124" s="42"/>
      <c r="O124" s="69"/>
      <c r="P124" s="57" t="s">
        <v>178</v>
      </c>
      <c r="Q124" s="58"/>
      <c r="R124" s="58"/>
      <c r="S124" s="58"/>
      <c r="T124" s="58"/>
      <c r="U124" s="58"/>
      <c r="V124" s="58"/>
      <c r="W124" s="58"/>
      <c r="X124" s="58"/>
      <c r="Y124" s="58"/>
      <c r="Z124" s="58"/>
      <c r="AA124" s="58"/>
      <c r="AB124" s="58"/>
      <c r="AC124" s="58"/>
      <c r="AD124" s="58"/>
      <c r="AE124" s="58"/>
      <c r="AF124" s="58"/>
      <c r="AG124" s="58"/>
      <c r="AH124" s="58"/>
      <c r="AI124" s="58"/>
      <c r="AJ124" s="58"/>
      <c r="AK124" s="58"/>
      <c r="AL124" s="58"/>
      <c r="AM124" s="59" t="s">
        <v>89</v>
      </c>
      <c r="AN124" s="59"/>
      <c r="AO124" s="59"/>
      <c r="AP124" s="59"/>
      <c r="AQ124" s="60" t="s">
        <v>159</v>
      </c>
      <c r="AR124" s="60"/>
      <c r="AS124" s="60"/>
      <c r="AT124" s="61"/>
    </row>
    <row r="125" spans="1:46" ht="12.95" customHeight="1" x14ac:dyDescent="0.2">
      <c r="A125" s="74" t="s">
        <v>160</v>
      </c>
      <c r="B125" s="75"/>
      <c r="C125" s="75"/>
      <c r="D125" s="75"/>
      <c r="E125" s="75"/>
      <c r="F125" s="76"/>
      <c r="G125" s="80" t="s">
        <v>73</v>
      </c>
      <c r="H125" s="81"/>
      <c r="I125" s="81"/>
      <c r="J125" s="81"/>
      <c r="K125" s="81"/>
      <c r="L125" s="81"/>
      <c r="M125" s="81"/>
      <c r="N125" s="81"/>
      <c r="O125" s="81"/>
      <c r="P125" s="84" t="s">
        <v>161</v>
      </c>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5"/>
    </row>
    <row r="126" spans="1:46" ht="12.95" customHeight="1" x14ac:dyDescent="0.2">
      <c r="A126" s="77"/>
      <c r="B126" s="78"/>
      <c r="C126" s="78"/>
      <c r="D126" s="78"/>
      <c r="E126" s="78"/>
      <c r="F126" s="79"/>
      <c r="G126" s="82"/>
      <c r="H126" s="83"/>
      <c r="I126" s="83"/>
      <c r="J126" s="83"/>
      <c r="K126" s="83"/>
      <c r="L126" s="83"/>
      <c r="M126" s="83"/>
      <c r="N126" s="83"/>
      <c r="O126" s="83"/>
      <c r="P126" s="86"/>
      <c r="Q126" s="86"/>
      <c r="R126" s="86"/>
      <c r="S126" s="86"/>
      <c r="T126" s="86"/>
      <c r="U126" s="86"/>
      <c r="V126" s="86"/>
      <c r="W126" s="86"/>
      <c r="X126" s="86"/>
      <c r="Y126" s="86"/>
      <c r="Z126" s="86"/>
      <c r="AA126" s="86"/>
      <c r="AB126" s="86"/>
      <c r="AC126" s="86"/>
      <c r="AD126" s="86"/>
      <c r="AE126" s="86"/>
      <c r="AF126" s="86"/>
      <c r="AG126" s="86"/>
      <c r="AH126" s="86"/>
      <c r="AI126" s="86"/>
      <c r="AJ126" s="86"/>
      <c r="AK126" s="86"/>
      <c r="AL126" s="86"/>
      <c r="AM126" s="86"/>
      <c r="AN126" s="86"/>
      <c r="AO126" s="86"/>
      <c r="AP126" s="86"/>
      <c r="AQ126" s="86"/>
      <c r="AR126" s="86"/>
      <c r="AS126" s="86"/>
      <c r="AT126" s="87"/>
    </row>
    <row r="127" spans="1:46" ht="12.95" customHeight="1" x14ac:dyDescent="0.2">
      <c r="A127" s="62"/>
      <c r="B127" s="63"/>
      <c r="C127" s="63"/>
      <c r="D127" s="63"/>
      <c r="E127" s="63"/>
      <c r="F127" s="63"/>
      <c r="G127" s="63"/>
      <c r="H127" s="63"/>
      <c r="I127" s="63"/>
      <c r="J127" s="64"/>
      <c r="K127" s="63"/>
      <c r="L127" s="63"/>
      <c r="M127" s="63"/>
      <c r="N127" s="63"/>
      <c r="O127" s="65"/>
      <c r="P127" s="70" t="s">
        <v>162</v>
      </c>
      <c r="Q127" s="71"/>
      <c r="R127" s="71"/>
      <c r="S127" s="71"/>
      <c r="T127" s="71"/>
      <c r="U127" s="71"/>
      <c r="V127" s="71" t="s">
        <v>163</v>
      </c>
      <c r="W127" s="71"/>
      <c r="X127" s="71"/>
      <c r="Y127" s="71"/>
      <c r="Z127" s="71"/>
      <c r="AA127" s="71"/>
      <c r="AB127" s="71" t="s">
        <v>66</v>
      </c>
      <c r="AC127" s="71"/>
      <c r="AD127" s="71"/>
      <c r="AE127" s="71"/>
      <c r="AF127" s="71"/>
      <c r="AG127" s="71"/>
      <c r="AH127" s="53" t="s">
        <v>74</v>
      </c>
      <c r="AI127" s="53"/>
      <c r="AJ127" s="53"/>
      <c r="AK127" s="53"/>
      <c r="AL127" s="53"/>
      <c r="AM127" s="53"/>
      <c r="AN127" s="53" t="s">
        <v>164</v>
      </c>
      <c r="AO127" s="53"/>
      <c r="AP127" s="53"/>
      <c r="AQ127" s="53"/>
      <c r="AR127" s="53"/>
      <c r="AS127" s="53"/>
      <c r="AT127" s="54"/>
    </row>
    <row r="128" spans="1:46" ht="12.95" customHeight="1" x14ac:dyDescent="0.2">
      <c r="A128" s="38"/>
      <c r="B128" s="39"/>
      <c r="C128" s="39"/>
      <c r="D128" s="39"/>
      <c r="E128" s="39"/>
      <c r="F128" s="39"/>
      <c r="G128" s="39"/>
      <c r="H128" s="39"/>
      <c r="I128" s="39"/>
      <c r="J128" s="66"/>
      <c r="K128" s="39"/>
      <c r="L128" s="39"/>
      <c r="M128" s="39"/>
      <c r="N128" s="39"/>
      <c r="O128" s="67"/>
      <c r="P128" s="72"/>
      <c r="Q128" s="73"/>
      <c r="R128" s="73"/>
      <c r="S128" s="73"/>
      <c r="T128" s="73"/>
      <c r="U128" s="73"/>
      <c r="V128" s="73"/>
      <c r="W128" s="73"/>
      <c r="X128" s="73"/>
      <c r="Y128" s="73"/>
      <c r="Z128" s="73"/>
      <c r="AA128" s="73"/>
      <c r="AB128" s="73"/>
      <c r="AC128" s="73"/>
      <c r="AD128" s="73"/>
      <c r="AE128" s="73"/>
      <c r="AF128" s="73"/>
      <c r="AG128" s="73"/>
      <c r="AH128" s="55"/>
      <c r="AI128" s="55"/>
      <c r="AJ128" s="55"/>
      <c r="AK128" s="55"/>
      <c r="AL128" s="55"/>
      <c r="AM128" s="55"/>
      <c r="AN128" s="55"/>
      <c r="AO128" s="55"/>
      <c r="AP128" s="55"/>
      <c r="AQ128" s="55"/>
      <c r="AR128" s="55"/>
      <c r="AS128" s="55"/>
      <c r="AT128" s="56"/>
    </row>
    <row r="129" spans="1:46" ht="12.95" customHeight="1" x14ac:dyDescent="0.2">
      <c r="A129" s="38"/>
      <c r="B129" s="39"/>
      <c r="C129" s="39"/>
      <c r="D129" s="39"/>
      <c r="E129" s="39"/>
      <c r="F129" s="39"/>
      <c r="G129" s="39"/>
      <c r="H129" s="39"/>
      <c r="I129" s="39"/>
      <c r="J129" s="66"/>
      <c r="K129" s="39"/>
      <c r="L129" s="39"/>
      <c r="M129" s="39"/>
      <c r="N129" s="39"/>
      <c r="O129" s="67"/>
      <c r="P129" s="72"/>
      <c r="Q129" s="73"/>
      <c r="R129" s="73"/>
      <c r="S129" s="73"/>
      <c r="T129" s="73"/>
      <c r="U129" s="73"/>
      <c r="V129" s="73"/>
      <c r="W129" s="73"/>
      <c r="X129" s="73"/>
      <c r="Y129" s="73"/>
      <c r="Z129" s="73"/>
      <c r="AA129" s="73"/>
      <c r="AB129" s="73"/>
      <c r="AC129" s="73"/>
      <c r="AD129" s="73"/>
      <c r="AE129" s="73"/>
      <c r="AF129" s="73"/>
      <c r="AG129" s="73"/>
      <c r="AH129" s="55" t="s">
        <v>66</v>
      </c>
      <c r="AI129" s="55"/>
      <c r="AJ129" s="55"/>
      <c r="AK129" s="55"/>
      <c r="AL129" s="55"/>
      <c r="AM129" s="55"/>
      <c r="AN129" s="55"/>
      <c r="AO129" s="55"/>
      <c r="AP129" s="55"/>
      <c r="AQ129" s="55"/>
      <c r="AR129" s="55"/>
      <c r="AS129" s="55"/>
      <c r="AT129" s="56"/>
    </row>
    <row r="130" spans="1:46" ht="12.95" customHeight="1" x14ac:dyDescent="0.2">
      <c r="A130" s="38"/>
      <c r="B130" s="39"/>
      <c r="C130" s="39"/>
      <c r="D130" s="39"/>
      <c r="E130" s="39"/>
      <c r="F130" s="39"/>
      <c r="G130" s="39"/>
      <c r="H130" s="39"/>
      <c r="I130" s="39"/>
      <c r="J130" s="66"/>
      <c r="K130" s="39"/>
      <c r="L130" s="39"/>
      <c r="M130" s="39"/>
      <c r="N130" s="39"/>
      <c r="O130" s="67"/>
      <c r="P130" s="72"/>
      <c r="Q130" s="73"/>
      <c r="R130" s="73"/>
      <c r="S130" s="73"/>
      <c r="T130" s="73"/>
      <c r="U130" s="73"/>
      <c r="V130" s="73"/>
      <c r="W130" s="73"/>
      <c r="X130" s="73"/>
      <c r="Y130" s="73"/>
      <c r="Z130" s="73"/>
      <c r="AA130" s="73"/>
      <c r="AB130" s="73"/>
      <c r="AC130" s="73"/>
      <c r="AD130" s="73"/>
      <c r="AE130" s="73"/>
      <c r="AF130" s="73"/>
      <c r="AG130" s="73"/>
      <c r="AH130" s="55"/>
      <c r="AI130" s="55"/>
      <c r="AJ130" s="55"/>
      <c r="AK130" s="55"/>
      <c r="AL130" s="55"/>
      <c r="AM130" s="55"/>
      <c r="AN130" s="55"/>
      <c r="AO130" s="55"/>
      <c r="AP130" s="55"/>
      <c r="AQ130" s="55"/>
      <c r="AR130" s="55"/>
      <c r="AS130" s="55"/>
      <c r="AT130" s="56"/>
    </row>
    <row r="131" spans="1:46" ht="12.95" customHeight="1" x14ac:dyDescent="0.2">
      <c r="A131" s="38"/>
      <c r="B131" s="39"/>
      <c r="C131" s="39"/>
      <c r="D131" s="39"/>
      <c r="E131" s="39"/>
      <c r="F131" s="39"/>
      <c r="G131" s="39"/>
      <c r="H131" s="39"/>
      <c r="I131" s="39"/>
      <c r="J131" s="66"/>
      <c r="K131" s="39"/>
      <c r="L131" s="39"/>
      <c r="M131" s="39"/>
      <c r="N131" s="39"/>
      <c r="O131" s="67"/>
      <c r="P131" s="72"/>
      <c r="Q131" s="73"/>
      <c r="R131" s="73"/>
      <c r="S131" s="73"/>
      <c r="T131" s="73"/>
      <c r="U131" s="73"/>
      <c r="V131" s="73"/>
      <c r="W131" s="73"/>
      <c r="X131" s="73"/>
      <c r="Y131" s="73"/>
      <c r="Z131" s="73"/>
      <c r="AA131" s="73"/>
      <c r="AB131" s="73"/>
      <c r="AC131" s="73"/>
      <c r="AD131" s="73"/>
      <c r="AE131" s="73"/>
      <c r="AF131" s="73"/>
      <c r="AG131" s="73"/>
      <c r="AH131" s="55"/>
      <c r="AI131" s="55"/>
      <c r="AJ131" s="55"/>
      <c r="AK131" s="55"/>
      <c r="AL131" s="55"/>
      <c r="AM131" s="55"/>
      <c r="AN131" s="55"/>
      <c r="AO131" s="55"/>
      <c r="AP131" s="55"/>
      <c r="AQ131" s="55"/>
      <c r="AR131" s="55"/>
      <c r="AS131" s="55"/>
      <c r="AT131" s="56"/>
    </row>
    <row r="132" spans="1:46" ht="12.95" customHeight="1" x14ac:dyDescent="0.2">
      <c r="A132" s="38"/>
      <c r="B132" s="39"/>
      <c r="C132" s="39"/>
      <c r="D132" s="39"/>
      <c r="E132" s="39"/>
      <c r="F132" s="39"/>
      <c r="G132" s="39"/>
      <c r="H132" s="39"/>
      <c r="I132" s="39"/>
      <c r="J132" s="66"/>
      <c r="K132" s="39"/>
      <c r="L132" s="39"/>
      <c r="M132" s="39"/>
      <c r="N132" s="39"/>
      <c r="O132" s="67"/>
      <c r="P132" s="72"/>
      <c r="Q132" s="73"/>
      <c r="R132" s="73"/>
      <c r="S132" s="73"/>
      <c r="T132" s="73"/>
      <c r="U132" s="73"/>
      <c r="V132" s="73"/>
      <c r="W132" s="73"/>
      <c r="X132" s="73"/>
      <c r="Y132" s="73"/>
      <c r="Z132" s="73"/>
      <c r="AA132" s="73"/>
      <c r="AB132" s="73"/>
      <c r="AC132" s="73"/>
      <c r="AD132" s="73"/>
      <c r="AE132" s="73"/>
      <c r="AF132" s="73"/>
      <c r="AG132" s="73"/>
      <c r="AH132" s="55"/>
      <c r="AI132" s="55"/>
      <c r="AJ132" s="55"/>
      <c r="AK132" s="55"/>
      <c r="AL132" s="55"/>
      <c r="AM132" s="55"/>
      <c r="AN132" s="55"/>
      <c r="AO132" s="55"/>
      <c r="AP132" s="55"/>
      <c r="AQ132" s="55"/>
      <c r="AR132" s="55"/>
      <c r="AS132" s="55"/>
      <c r="AT132" s="56"/>
    </row>
    <row r="133" spans="1:46" ht="12.95" customHeight="1" thickBot="1" x14ac:dyDescent="0.25">
      <c r="A133" s="41"/>
      <c r="B133" s="42"/>
      <c r="C133" s="42"/>
      <c r="D133" s="42"/>
      <c r="E133" s="42"/>
      <c r="F133" s="42"/>
      <c r="G133" s="42"/>
      <c r="H133" s="42"/>
      <c r="I133" s="42"/>
      <c r="J133" s="68"/>
      <c r="K133" s="42"/>
      <c r="L133" s="42"/>
      <c r="M133" s="42"/>
      <c r="N133" s="42"/>
      <c r="O133" s="69"/>
      <c r="P133" s="57" t="s">
        <v>175</v>
      </c>
      <c r="Q133" s="58"/>
      <c r="R133" s="58"/>
      <c r="S133" s="58"/>
      <c r="T133" s="58"/>
      <c r="U133" s="58"/>
      <c r="V133" s="58"/>
      <c r="W133" s="58"/>
      <c r="X133" s="58"/>
      <c r="Y133" s="58"/>
      <c r="Z133" s="58"/>
      <c r="AA133" s="58"/>
      <c r="AB133" s="58"/>
      <c r="AC133" s="58"/>
      <c r="AD133" s="58"/>
      <c r="AE133" s="58"/>
      <c r="AF133" s="58"/>
      <c r="AG133" s="58"/>
      <c r="AH133" s="58"/>
      <c r="AI133" s="58"/>
      <c r="AJ133" s="58"/>
      <c r="AK133" s="58"/>
      <c r="AL133" s="58"/>
      <c r="AM133" s="59" t="s">
        <v>89</v>
      </c>
      <c r="AN133" s="59"/>
      <c r="AO133" s="59"/>
      <c r="AP133" s="59"/>
      <c r="AQ133" s="60" t="s">
        <v>165</v>
      </c>
      <c r="AR133" s="60"/>
      <c r="AS133" s="60"/>
      <c r="AT133" s="61"/>
    </row>
    <row r="134" spans="1:46" ht="12.95" customHeight="1" x14ac:dyDescent="0.2">
      <c r="A134" s="29" t="s">
        <v>79</v>
      </c>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1"/>
    </row>
    <row r="135" spans="1:46" ht="12.95" customHeight="1" thickBot="1" x14ac:dyDescent="0.25">
      <c r="A135" s="32"/>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c r="AJ135" s="33"/>
      <c r="AK135" s="33"/>
      <c r="AL135" s="33"/>
      <c r="AM135" s="33"/>
      <c r="AN135" s="33"/>
      <c r="AO135" s="33"/>
      <c r="AP135" s="33"/>
      <c r="AQ135" s="33"/>
      <c r="AR135" s="33"/>
      <c r="AS135" s="33"/>
      <c r="AT135" s="34"/>
    </row>
    <row r="136" spans="1:46" ht="12.95" customHeight="1" x14ac:dyDescent="0.2">
      <c r="A136" s="44" t="s">
        <v>166</v>
      </c>
      <c r="B136" s="45"/>
      <c r="C136" s="45"/>
      <c r="D136" s="45"/>
      <c r="E136" s="45"/>
      <c r="F136" s="45"/>
      <c r="G136" s="45"/>
      <c r="H136" s="45"/>
      <c r="I136" s="45"/>
      <c r="J136" s="45"/>
      <c r="K136" s="45"/>
      <c r="L136" s="45"/>
      <c r="M136" s="45"/>
      <c r="N136" s="45"/>
      <c r="O136" s="45"/>
      <c r="P136" s="45"/>
      <c r="Q136" s="45"/>
      <c r="R136" s="45"/>
      <c r="S136" s="45"/>
      <c r="T136" s="45"/>
      <c r="U136" s="45"/>
      <c r="V136" s="45"/>
      <c r="W136" s="46"/>
      <c r="X136" s="44" t="s">
        <v>168</v>
      </c>
      <c r="Y136" s="45"/>
      <c r="Z136" s="45"/>
      <c r="AA136" s="45"/>
      <c r="AB136" s="45"/>
      <c r="AC136" s="45"/>
      <c r="AD136" s="45"/>
      <c r="AE136" s="45"/>
      <c r="AF136" s="45"/>
      <c r="AG136" s="45"/>
      <c r="AH136" s="45"/>
      <c r="AI136" s="45"/>
      <c r="AJ136" s="45"/>
      <c r="AK136" s="45"/>
      <c r="AL136" s="45"/>
      <c r="AM136" s="45"/>
      <c r="AN136" s="45"/>
      <c r="AO136" s="45"/>
      <c r="AP136" s="45"/>
      <c r="AQ136" s="45"/>
      <c r="AR136" s="45"/>
      <c r="AS136" s="45"/>
      <c r="AT136" s="46"/>
    </row>
    <row r="137" spans="1:46" ht="12.95" customHeight="1" x14ac:dyDescent="0.2">
      <c r="A137" s="47"/>
      <c r="B137" s="48"/>
      <c r="C137" s="48"/>
      <c r="D137" s="48"/>
      <c r="E137" s="48"/>
      <c r="F137" s="48"/>
      <c r="G137" s="48"/>
      <c r="H137" s="48"/>
      <c r="I137" s="48"/>
      <c r="J137" s="48"/>
      <c r="K137" s="48"/>
      <c r="L137" s="48"/>
      <c r="M137" s="48"/>
      <c r="N137" s="48"/>
      <c r="O137" s="48"/>
      <c r="P137" s="48"/>
      <c r="Q137" s="48"/>
      <c r="R137" s="48"/>
      <c r="S137" s="48"/>
      <c r="T137" s="48"/>
      <c r="U137" s="48"/>
      <c r="V137" s="48"/>
      <c r="W137" s="49"/>
      <c r="X137" s="47"/>
      <c r="Y137" s="48"/>
      <c r="Z137" s="48"/>
      <c r="AA137" s="48"/>
      <c r="AB137" s="48"/>
      <c r="AC137" s="48"/>
      <c r="AD137" s="48"/>
      <c r="AE137" s="48"/>
      <c r="AF137" s="48"/>
      <c r="AG137" s="48"/>
      <c r="AH137" s="48"/>
      <c r="AI137" s="48"/>
      <c r="AJ137" s="48"/>
      <c r="AK137" s="48"/>
      <c r="AL137" s="48"/>
      <c r="AM137" s="48"/>
      <c r="AN137" s="48"/>
      <c r="AO137" s="48"/>
      <c r="AP137" s="48"/>
      <c r="AQ137" s="48"/>
      <c r="AR137" s="48"/>
      <c r="AS137" s="48"/>
      <c r="AT137" s="49"/>
    </row>
    <row r="138" spans="1:46" ht="12.95" customHeight="1" x14ac:dyDescent="0.2">
      <c r="A138" s="38"/>
      <c r="B138" s="39"/>
      <c r="C138" s="39"/>
      <c r="D138" s="39"/>
      <c r="E138" s="39"/>
      <c r="F138" s="39"/>
      <c r="G138" s="39"/>
      <c r="H138" s="39"/>
      <c r="I138" s="39"/>
      <c r="J138" s="39"/>
      <c r="K138" s="39"/>
      <c r="L138" s="39"/>
      <c r="M138" s="39"/>
      <c r="N138" s="39"/>
      <c r="O138" s="39"/>
      <c r="P138" s="39"/>
      <c r="Q138" s="39"/>
      <c r="R138" s="39"/>
      <c r="S138" s="39"/>
      <c r="T138" s="39"/>
      <c r="U138" s="39"/>
      <c r="V138" s="39"/>
      <c r="W138" s="40"/>
      <c r="X138" s="38"/>
      <c r="Y138" s="39"/>
      <c r="Z138" s="39"/>
      <c r="AA138" s="39"/>
      <c r="AB138" s="39"/>
      <c r="AC138" s="39"/>
      <c r="AD138" s="39"/>
      <c r="AE138" s="39"/>
      <c r="AF138" s="39"/>
      <c r="AG138" s="39"/>
      <c r="AH138" s="39"/>
      <c r="AI138" s="39"/>
      <c r="AJ138" s="39"/>
      <c r="AK138" s="39"/>
      <c r="AL138" s="39"/>
      <c r="AM138" s="39"/>
      <c r="AN138" s="39"/>
      <c r="AO138" s="39"/>
      <c r="AP138" s="39"/>
      <c r="AQ138" s="39"/>
      <c r="AR138" s="39"/>
      <c r="AS138" s="39"/>
      <c r="AT138" s="40"/>
    </row>
    <row r="139" spans="1:46" ht="12.95" customHeight="1" x14ac:dyDescent="0.2">
      <c r="A139" s="38"/>
      <c r="B139" s="39"/>
      <c r="C139" s="39"/>
      <c r="D139" s="39"/>
      <c r="E139" s="39"/>
      <c r="F139" s="39"/>
      <c r="G139" s="39"/>
      <c r="H139" s="39"/>
      <c r="I139" s="39"/>
      <c r="J139" s="39"/>
      <c r="K139" s="39"/>
      <c r="L139" s="39"/>
      <c r="M139" s="39"/>
      <c r="N139" s="39"/>
      <c r="O139" s="39"/>
      <c r="P139" s="39"/>
      <c r="Q139" s="39"/>
      <c r="R139" s="39"/>
      <c r="S139" s="39"/>
      <c r="T139" s="39"/>
      <c r="U139" s="39"/>
      <c r="V139" s="39"/>
      <c r="W139" s="40"/>
      <c r="X139" s="38"/>
      <c r="Y139" s="39"/>
      <c r="Z139" s="39"/>
      <c r="AA139" s="39"/>
      <c r="AB139" s="39"/>
      <c r="AC139" s="39"/>
      <c r="AD139" s="39"/>
      <c r="AE139" s="39"/>
      <c r="AF139" s="39"/>
      <c r="AG139" s="39"/>
      <c r="AH139" s="39"/>
      <c r="AI139" s="39"/>
      <c r="AJ139" s="39"/>
      <c r="AK139" s="39"/>
      <c r="AL139" s="39"/>
      <c r="AM139" s="39"/>
      <c r="AN139" s="39"/>
      <c r="AO139" s="39"/>
      <c r="AP139" s="39"/>
      <c r="AQ139" s="39"/>
      <c r="AR139" s="39"/>
      <c r="AS139" s="39"/>
      <c r="AT139" s="40"/>
    </row>
    <row r="140" spans="1:46" ht="12.95" customHeight="1" x14ac:dyDescent="0.2">
      <c r="A140" s="38"/>
      <c r="B140" s="39"/>
      <c r="C140" s="39"/>
      <c r="D140" s="39"/>
      <c r="E140" s="39"/>
      <c r="F140" s="39"/>
      <c r="G140" s="39"/>
      <c r="H140" s="39"/>
      <c r="I140" s="39"/>
      <c r="J140" s="39"/>
      <c r="K140" s="39"/>
      <c r="L140" s="39"/>
      <c r="M140" s="39"/>
      <c r="N140" s="39"/>
      <c r="O140" s="39"/>
      <c r="P140" s="39"/>
      <c r="Q140" s="39"/>
      <c r="R140" s="39"/>
      <c r="S140" s="39"/>
      <c r="T140" s="39"/>
      <c r="U140" s="39"/>
      <c r="V140" s="39"/>
      <c r="W140" s="40"/>
      <c r="X140" s="38"/>
      <c r="Y140" s="39"/>
      <c r="Z140" s="39"/>
      <c r="AA140" s="39"/>
      <c r="AB140" s="39"/>
      <c r="AC140" s="39"/>
      <c r="AD140" s="39"/>
      <c r="AE140" s="39"/>
      <c r="AF140" s="39"/>
      <c r="AG140" s="39"/>
      <c r="AH140" s="39"/>
      <c r="AI140" s="39"/>
      <c r="AJ140" s="39"/>
      <c r="AK140" s="39"/>
      <c r="AL140" s="39"/>
      <c r="AM140" s="39"/>
      <c r="AN140" s="39"/>
      <c r="AO140" s="39"/>
      <c r="AP140" s="39"/>
      <c r="AQ140" s="39"/>
      <c r="AR140" s="39"/>
      <c r="AS140" s="39"/>
      <c r="AT140" s="40"/>
    </row>
    <row r="141" spans="1:46" ht="12.95" customHeight="1" x14ac:dyDescent="0.2">
      <c r="A141" s="38"/>
      <c r="B141" s="39"/>
      <c r="C141" s="39"/>
      <c r="D141" s="39"/>
      <c r="E141" s="39"/>
      <c r="F141" s="39"/>
      <c r="G141" s="39"/>
      <c r="H141" s="39"/>
      <c r="I141" s="39"/>
      <c r="J141" s="39"/>
      <c r="K141" s="39"/>
      <c r="L141" s="39"/>
      <c r="M141" s="39"/>
      <c r="N141" s="39"/>
      <c r="O141" s="39"/>
      <c r="P141" s="39"/>
      <c r="Q141" s="39"/>
      <c r="R141" s="39"/>
      <c r="S141" s="39"/>
      <c r="T141" s="39"/>
      <c r="U141" s="39"/>
      <c r="V141" s="39"/>
      <c r="W141" s="40"/>
      <c r="X141" s="38"/>
      <c r="Y141" s="39"/>
      <c r="Z141" s="39"/>
      <c r="AA141" s="39"/>
      <c r="AB141" s="39"/>
      <c r="AC141" s="39"/>
      <c r="AD141" s="39"/>
      <c r="AE141" s="39"/>
      <c r="AF141" s="39"/>
      <c r="AG141" s="39"/>
      <c r="AH141" s="39"/>
      <c r="AI141" s="39"/>
      <c r="AJ141" s="39"/>
      <c r="AK141" s="39"/>
      <c r="AL141" s="39"/>
      <c r="AM141" s="39"/>
      <c r="AN141" s="39"/>
      <c r="AO141" s="39"/>
      <c r="AP141" s="39"/>
      <c r="AQ141" s="39"/>
      <c r="AR141" s="39"/>
      <c r="AS141" s="39"/>
      <c r="AT141" s="40"/>
    </row>
    <row r="142" spans="1:46" ht="12.95" customHeight="1" x14ac:dyDescent="0.2">
      <c r="A142" s="38"/>
      <c r="B142" s="39"/>
      <c r="C142" s="39"/>
      <c r="D142" s="39"/>
      <c r="E142" s="39"/>
      <c r="F142" s="39"/>
      <c r="G142" s="39"/>
      <c r="H142" s="39"/>
      <c r="I142" s="39"/>
      <c r="J142" s="39"/>
      <c r="K142" s="39"/>
      <c r="L142" s="39"/>
      <c r="M142" s="39"/>
      <c r="N142" s="39"/>
      <c r="O142" s="39"/>
      <c r="P142" s="39"/>
      <c r="Q142" s="39"/>
      <c r="R142" s="39"/>
      <c r="S142" s="39"/>
      <c r="T142" s="39"/>
      <c r="U142" s="39"/>
      <c r="V142" s="39"/>
      <c r="W142" s="40"/>
      <c r="X142" s="38"/>
      <c r="Y142" s="39"/>
      <c r="Z142" s="39"/>
      <c r="AA142" s="39"/>
      <c r="AB142" s="39"/>
      <c r="AC142" s="39"/>
      <c r="AD142" s="39"/>
      <c r="AE142" s="39"/>
      <c r="AF142" s="39"/>
      <c r="AG142" s="39"/>
      <c r="AH142" s="39"/>
      <c r="AI142" s="39"/>
      <c r="AJ142" s="39"/>
      <c r="AK142" s="39"/>
      <c r="AL142" s="39"/>
      <c r="AM142" s="39"/>
      <c r="AN142" s="39"/>
      <c r="AO142" s="39"/>
      <c r="AP142" s="39"/>
      <c r="AQ142" s="39"/>
      <c r="AR142" s="39"/>
      <c r="AS142" s="39"/>
      <c r="AT142" s="40"/>
    </row>
    <row r="143" spans="1:46" ht="12.95" customHeight="1" x14ac:dyDescent="0.2">
      <c r="A143" s="38"/>
      <c r="B143" s="39"/>
      <c r="C143" s="39"/>
      <c r="D143" s="39"/>
      <c r="E143" s="39"/>
      <c r="F143" s="39"/>
      <c r="G143" s="39"/>
      <c r="H143" s="39"/>
      <c r="I143" s="39"/>
      <c r="J143" s="39"/>
      <c r="K143" s="39"/>
      <c r="L143" s="39"/>
      <c r="M143" s="39"/>
      <c r="N143" s="39"/>
      <c r="O143" s="39"/>
      <c r="P143" s="39"/>
      <c r="Q143" s="39"/>
      <c r="R143" s="39"/>
      <c r="S143" s="39"/>
      <c r="T143" s="39"/>
      <c r="U143" s="39"/>
      <c r="V143" s="39"/>
      <c r="W143" s="40"/>
      <c r="X143" s="38"/>
      <c r="Y143" s="39"/>
      <c r="Z143" s="39"/>
      <c r="AA143" s="39"/>
      <c r="AB143" s="39"/>
      <c r="AC143" s="39"/>
      <c r="AD143" s="39"/>
      <c r="AE143" s="39"/>
      <c r="AF143" s="39"/>
      <c r="AG143" s="39"/>
      <c r="AH143" s="39"/>
      <c r="AI143" s="39"/>
      <c r="AJ143" s="39"/>
      <c r="AK143" s="39"/>
      <c r="AL143" s="39"/>
      <c r="AM143" s="39"/>
      <c r="AN143" s="39"/>
      <c r="AO143" s="39"/>
      <c r="AP143" s="39"/>
      <c r="AQ143" s="39"/>
      <c r="AR143" s="39"/>
      <c r="AS143" s="39"/>
      <c r="AT143" s="40"/>
    </row>
    <row r="144" spans="1:46" ht="12.95" customHeight="1" x14ac:dyDescent="0.2">
      <c r="A144" s="38"/>
      <c r="B144" s="39"/>
      <c r="C144" s="39"/>
      <c r="D144" s="39"/>
      <c r="E144" s="39"/>
      <c r="F144" s="39"/>
      <c r="G144" s="39"/>
      <c r="H144" s="39"/>
      <c r="I144" s="39"/>
      <c r="J144" s="39"/>
      <c r="K144" s="39"/>
      <c r="L144" s="39"/>
      <c r="M144" s="39"/>
      <c r="N144" s="39"/>
      <c r="O144" s="39"/>
      <c r="P144" s="39"/>
      <c r="Q144" s="39"/>
      <c r="R144" s="39"/>
      <c r="S144" s="39"/>
      <c r="T144" s="39"/>
      <c r="U144" s="39"/>
      <c r="V144" s="39"/>
      <c r="W144" s="40"/>
      <c r="X144" s="38"/>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40"/>
    </row>
    <row r="145" spans="1:46" ht="12.95" customHeight="1" x14ac:dyDescent="0.2">
      <c r="A145" s="38"/>
      <c r="B145" s="39"/>
      <c r="C145" s="39"/>
      <c r="D145" s="39"/>
      <c r="E145" s="39"/>
      <c r="F145" s="39"/>
      <c r="G145" s="39"/>
      <c r="H145" s="39"/>
      <c r="I145" s="39"/>
      <c r="J145" s="39"/>
      <c r="K145" s="39"/>
      <c r="L145" s="39"/>
      <c r="M145" s="39"/>
      <c r="N145" s="39"/>
      <c r="O145" s="39"/>
      <c r="P145" s="39"/>
      <c r="Q145" s="39"/>
      <c r="R145" s="39"/>
      <c r="S145" s="39"/>
      <c r="T145" s="39"/>
      <c r="U145" s="39"/>
      <c r="V145" s="39"/>
      <c r="W145" s="40"/>
      <c r="X145" s="38"/>
      <c r="Y145" s="39"/>
      <c r="Z145" s="39"/>
      <c r="AA145" s="39"/>
      <c r="AB145" s="39"/>
      <c r="AC145" s="39"/>
      <c r="AD145" s="39"/>
      <c r="AE145" s="39"/>
      <c r="AF145" s="39"/>
      <c r="AG145" s="39"/>
      <c r="AH145" s="39"/>
      <c r="AI145" s="39"/>
      <c r="AJ145" s="39"/>
      <c r="AK145" s="39"/>
      <c r="AL145" s="39"/>
      <c r="AM145" s="39"/>
      <c r="AN145" s="39"/>
      <c r="AO145" s="39"/>
      <c r="AP145" s="39"/>
      <c r="AQ145" s="39"/>
      <c r="AR145" s="39"/>
      <c r="AS145" s="39"/>
      <c r="AT145" s="40"/>
    </row>
    <row r="146" spans="1:46" ht="12.95" customHeight="1" x14ac:dyDescent="0.2">
      <c r="A146" s="38"/>
      <c r="B146" s="39"/>
      <c r="C146" s="39"/>
      <c r="D146" s="39"/>
      <c r="E146" s="39"/>
      <c r="F146" s="39"/>
      <c r="G146" s="39"/>
      <c r="H146" s="39"/>
      <c r="I146" s="39"/>
      <c r="J146" s="39"/>
      <c r="K146" s="39"/>
      <c r="L146" s="39"/>
      <c r="M146" s="39"/>
      <c r="N146" s="39"/>
      <c r="O146" s="39"/>
      <c r="P146" s="39"/>
      <c r="Q146" s="39"/>
      <c r="R146" s="39"/>
      <c r="S146" s="39"/>
      <c r="T146" s="39"/>
      <c r="U146" s="39"/>
      <c r="V146" s="39"/>
      <c r="W146" s="40"/>
      <c r="X146" s="38"/>
      <c r="Y146" s="39"/>
      <c r="Z146" s="39"/>
      <c r="AA146" s="39"/>
      <c r="AB146" s="39"/>
      <c r="AC146" s="39"/>
      <c r="AD146" s="39"/>
      <c r="AE146" s="39"/>
      <c r="AF146" s="39"/>
      <c r="AG146" s="39"/>
      <c r="AH146" s="39"/>
      <c r="AI146" s="39"/>
      <c r="AJ146" s="39"/>
      <c r="AK146" s="39"/>
      <c r="AL146" s="39"/>
      <c r="AM146" s="39"/>
      <c r="AN146" s="39"/>
      <c r="AO146" s="39"/>
      <c r="AP146" s="39"/>
      <c r="AQ146" s="39"/>
      <c r="AR146" s="39"/>
      <c r="AS146" s="39"/>
      <c r="AT146" s="40"/>
    </row>
    <row r="147" spans="1:46" ht="12.95" customHeight="1" x14ac:dyDescent="0.2">
      <c r="A147" s="38"/>
      <c r="B147" s="39"/>
      <c r="C147" s="39"/>
      <c r="D147" s="39"/>
      <c r="E147" s="39"/>
      <c r="F147" s="39"/>
      <c r="G147" s="39"/>
      <c r="H147" s="39"/>
      <c r="I147" s="39"/>
      <c r="J147" s="39"/>
      <c r="K147" s="39"/>
      <c r="L147" s="39"/>
      <c r="M147" s="39"/>
      <c r="N147" s="39"/>
      <c r="O147" s="39"/>
      <c r="P147" s="39"/>
      <c r="Q147" s="39"/>
      <c r="R147" s="39"/>
      <c r="S147" s="39"/>
      <c r="T147" s="39"/>
      <c r="U147" s="39"/>
      <c r="V147" s="39"/>
      <c r="W147" s="40"/>
      <c r="X147" s="38"/>
      <c r="Y147" s="39"/>
      <c r="Z147" s="39"/>
      <c r="AA147" s="39"/>
      <c r="AB147" s="39"/>
      <c r="AC147" s="39"/>
      <c r="AD147" s="39"/>
      <c r="AE147" s="39"/>
      <c r="AF147" s="39"/>
      <c r="AG147" s="39"/>
      <c r="AH147" s="39"/>
      <c r="AI147" s="39"/>
      <c r="AJ147" s="39"/>
      <c r="AK147" s="39"/>
      <c r="AL147" s="39"/>
      <c r="AM147" s="39"/>
      <c r="AN147" s="39"/>
      <c r="AO147" s="39"/>
      <c r="AP147" s="39"/>
      <c r="AQ147" s="39"/>
      <c r="AR147" s="39"/>
      <c r="AS147" s="39"/>
      <c r="AT147" s="40"/>
    </row>
    <row r="148" spans="1:46" ht="12.95" customHeight="1" x14ac:dyDescent="0.2">
      <c r="A148" s="38"/>
      <c r="B148" s="39"/>
      <c r="C148" s="39"/>
      <c r="D148" s="39"/>
      <c r="E148" s="39"/>
      <c r="F148" s="39"/>
      <c r="G148" s="39"/>
      <c r="H148" s="39"/>
      <c r="I148" s="39"/>
      <c r="J148" s="39"/>
      <c r="K148" s="39"/>
      <c r="L148" s="39"/>
      <c r="M148" s="39"/>
      <c r="N148" s="39"/>
      <c r="O148" s="39"/>
      <c r="P148" s="39"/>
      <c r="Q148" s="39"/>
      <c r="R148" s="39"/>
      <c r="S148" s="39"/>
      <c r="T148" s="39"/>
      <c r="U148" s="39"/>
      <c r="V148" s="39"/>
      <c r="W148" s="40"/>
      <c r="X148" s="38"/>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40"/>
    </row>
    <row r="149" spans="1:46" ht="12.95" customHeight="1" x14ac:dyDescent="0.2">
      <c r="A149" s="38"/>
      <c r="B149" s="39"/>
      <c r="C149" s="39"/>
      <c r="D149" s="39"/>
      <c r="E149" s="39"/>
      <c r="F149" s="39"/>
      <c r="G149" s="39"/>
      <c r="H149" s="39"/>
      <c r="I149" s="39"/>
      <c r="J149" s="39"/>
      <c r="K149" s="39"/>
      <c r="L149" s="39"/>
      <c r="M149" s="39"/>
      <c r="N149" s="39"/>
      <c r="O149" s="39"/>
      <c r="P149" s="39"/>
      <c r="Q149" s="39"/>
      <c r="R149" s="39"/>
      <c r="S149" s="39"/>
      <c r="T149" s="39"/>
      <c r="U149" s="39"/>
      <c r="V149" s="39"/>
      <c r="W149" s="40"/>
      <c r="X149" s="38"/>
      <c r="Y149" s="39"/>
      <c r="Z149" s="39"/>
      <c r="AA149" s="39"/>
      <c r="AB149" s="39"/>
      <c r="AC149" s="39"/>
      <c r="AD149" s="39"/>
      <c r="AE149" s="39"/>
      <c r="AF149" s="39"/>
      <c r="AG149" s="39"/>
      <c r="AH149" s="39"/>
      <c r="AI149" s="39"/>
      <c r="AJ149" s="39"/>
      <c r="AK149" s="39"/>
      <c r="AL149" s="39"/>
      <c r="AM149" s="39"/>
      <c r="AN149" s="39"/>
      <c r="AO149" s="39"/>
      <c r="AP149" s="39"/>
      <c r="AQ149" s="39"/>
      <c r="AR149" s="39"/>
      <c r="AS149" s="39"/>
      <c r="AT149" s="40"/>
    </row>
    <row r="150" spans="1:46" ht="12.95" customHeight="1" x14ac:dyDescent="0.2">
      <c r="A150" s="38"/>
      <c r="B150" s="39"/>
      <c r="C150" s="39"/>
      <c r="D150" s="39"/>
      <c r="E150" s="39"/>
      <c r="F150" s="39"/>
      <c r="G150" s="39"/>
      <c r="H150" s="39"/>
      <c r="I150" s="39"/>
      <c r="J150" s="39"/>
      <c r="K150" s="39"/>
      <c r="L150" s="39"/>
      <c r="M150" s="39"/>
      <c r="N150" s="39"/>
      <c r="O150" s="39"/>
      <c r="P150" s="39"/>
      <c r="Q150" s="39"/>
      <c r="R150" s="39"/>
      <c r="S150" s="39"/>
      <c r="T150" s="39"/>
      <c r="U150" s="39"/>
      <c r="V150" s="39"/>
      <c r="W150" s="40"/>
      <c r="X150" s="38"/>
      <c r="Y150" s="39"/>
      <c r="Z150" s="39"/>
      <c r="AA150" s="39"/>
      <c r="AB150" s="39"/>
      <c r="AC150" s="39"/>
      <c r="AD150" s="39"/>
      <c r="AE150" s="39"/>
      <c r="AF150" s="39"/>
      <c r="AG150" s="39"/>
      <c r="AH150" s="39"/>
      <c r="AI150" s="39"/>
      <c r="AJ150" s="39"/>
      <c r="AK150" s="39"/>
      <c r="AL150" s="39"/>
      <c r="AM150" s="39"/>
      <c r="AN150" s="39"/>
      <c r="AO150" s="39"/>
      <c r="AP150" s="39"/>
      <c r="AQ150" s="39"/>
      <c r="AR150" s="39"/>
      <c r="AS150" s="39"/>
      <c r="AT150" s="40"/>
    </row>
    <row r="151" spans="1:46" ht="12.95" customHeight="1" x14ac:dyDescent="0.2">
      <c r="A151" s="38"/>
      <c r="B151" s="39"/>
      <c r="C151" s="39"/>
      <c r="D151" s="39"/>
      <c r="E151" s="39"/>
      <c r="F151" s="39"/>
      <c r="G151" s="39"/>
      <c r="H151" s="39"/>
      <c r="I151" s="39"/>
      <c r="J151" s="39"/>
      <c r="K151" s="39"/>
      <c r="L151" s="39"/>
      <c r="M151" s="39"/>
      <c r="N151" s="39"/>
      <c r="O151" s="39"/>
      <c r="P151" s="39"/>
      <c r="Q151" s="39"/>
      <c r="R151" s="39"/>
      <c r="S151" s="39"/>
      <c r="T151" s="39"/>
      <c r="U151" s="39"/>
      <c r="V151" s="39"/>
      <c r="W151" s="40"/>
      <c r="X151" s="38"/>
      <c r="Y151" s="39"/>
      <c r="Z151" s="39"/>
      <c r="AA151" s="39"/>
      <c r="AB151" s="39"/>
      <c r="AC151" s="39"/>
      <c r="AD151" s="39"/>
      <c r="AE151" s="39"/>
      <c r="AF151" s="39"/>
      <c r="AG151" s="39"/>
      <c r="AH151" s="39"/>
      <c r="AI151" s="39"/>
      <c r="AJ151" s="39"/>
      <c r="AK151" s="39"/>
      <c r="AL151" s="39"/>
      <c r="AM151" s="39"/>
      <c r="AN151" s="39"/>
      <c r="AO151" s="39"/>
      <c r="AP151" s="39"/>
      <c r="AQ151" s="39"/>
      <c r="AR151" s="39"/>
      <c r="AS151" s="39"/>
      <c r="AT151" s="40"/>
    </row>
    <row r="152" spans="1:46" ht="12.95" customHeight="1" x14ac:dyDescent="0.2">
      <c r="A152" s="38"/>
      <c r="B152" s="39"/>
      <c r="C152" s="39"/>
      <c r="D152" s="39"/>
      <c r="E152" s="39"/>
      <c r="F152" s="39"/>
      <c r="G152" s="39"/>
      <c r="H152" s="39"/>
      <c r="I152" s="39"/>
      <c r="J152" s="39"/>
      <c r="K152" s="39"/>
      <c r="L152" s="39"/>
      <c r="M152" s="39"/>
      <c r="N152" s="39"/>
      <c r="O152" s="39"/>
      <c r="P152" s="39"/>
      <c r="Q152" s="39"/>
      <c r="R152" s="39"/>
      <c r="S152" s="39"/>
      <c r="T152" s="39"/>
      <c r="U152" s="39"/>
      <c r="V152" s="39"/>
      <c r="W152" s="40"/>
      <c r="X152" s="38"/>
      <c r="Y152" s="39"/>
      <c r="Z152" s="39"/>
      <c r="AA152" s="39"/>
      <c r="AB152" s="39"/>
      <c r="AC152" s="39"/>
      <c r="AD152" s="39"/>
      <c r="AE152" s="39"/>
      <c r="AF152" s="39"/>
      <c r="AG152" s="39"/>
      <c r="AH152" s="39"/>
      <c r="AI152" s="39"/>
      <c r="AJ152" s="39"/>
      <c r="AK152" s="39"/>
      <c r="AL152" s="39"/>
      <c r="AM152" s="39"/>
      <c r="AN152" s="39"/>
      <c r="AO152" s="39"/>
      <c r="AP152" s="39"/>
      <c r="AQ152" s="39"/>
      <c r="AR152" s="39"/>
      <c r="AS152" s="39"/>
      <c r="AT152" s="40"/>
    </row>
    <row r="153" spans="1:46" ht="12.95" customHeight="1" x14ac:dyDescent="0.2">
      <c r="A153" s="38"/>
      <c r="B153" s="39"/>
      <c r="C153" s="39"/>
      <c r="D153" s="39"/>
      <c r="E153" s="39"/>
      <c r="F153" s="39"/>
      <c r="G153" s="39"/>
      <c r="H153" s="39"/>
      <c r="I153" s="39"/>
      <c r="J153" s="39"/>
      <c r="K153" s="39"/>
      <c r="L153" s="39"/>
      <c r="M153" s="39"/>
      <c r="N153" s="39"/>
      <c r="O153" s="39"/>
      <c r="P153" s="39"/>
      <c r="Q153" s="39"/>
      <c r="R153" s="39"/>
      <c r="S153" s="39"/>
      <c r="T153" s="39"/>
      <c r="U153" s="39"/>
      <c r="V153" s="39"/>
      <c r="W153" s="40"/>
      <c r="X153" s="38"/>
      <c r="Y153" s="39"/>
      <c r="Z153" s="39"/>
      <c r="AA153" s="39"/>
      <c r="AB153" s="39"/>
      <c r="AC153" s="39"/>
      <c r="AD153" s="39"/>
      <c r="AE153" s="39"/>
      <c r="AF153" s="39"/>
      <c r="AG153" s="39"/>
      <c r="AH153" s="39"/>
      <c r="AI153" s="39"/>
      <c r="AJ153" s="39"/>
      <c r="AK153" s="39"/>
      <c r="AL153" s="39"/>
      <c r="AM153" s="39"/>
      <c r="AN153" s="39"/>
      <c r="AO153" s="39"/>
      <c r="AP153" s="39"/>
      <c r="AQ153" s="39"/>
      <c r="AR153" s="39"/>
      <c r="AS153" s="39"/>
      <c r="AT153" s="40"/>
    </row>
    <row r="154" spans="1:46" ht="12.95" customHeight="1" thickBot="1" x14ac:dyDescent="0.25">
      <c r="A154" s="50" t="s">
        <v>167</v>
      </c>
      <c r="B154" s="51"/>
      <c r="C154" s="51"/>
      <c r="D154" s="51"/>
      <c r="E154" s="51"/>
      <c r="F154" s="51"/>
      <c r="G154" s="51"/>
      <c r="H154" s="51"/>
      <c r="I154" s="51"/>
      <c r="J154" s="51"/>
      <c r="K154" s="51"/>
      <c r="L154" s="51"/>
      <c r="M154" s="51"/>
      <c r="N154" s="51"/>
      <c r="O154" s="51"/>
      <c r="P154" s="51"/>
      <c r="Q154" s="51"/>
      <c r="R154" s="51"/>
      <c r="S154" s="51"/>
      <c r="T154" s="51"/>
      <c r="U154" s="51"/>
      <c r="V154" s="51"/>
      <c r="W154" s="52"/>
      <c r="X154" s="50" t="s">
        <v>169</v>
      </c>
      <c r="Y154" s="51"/>
      <c r="Z154" s="51"/>
      <c r="AA154" s="51"/>
      <c r="AB154" s="51"/>
      <c r="AC154" s="51"/>
      <c r="AD154" s="51"/>
      <c r="AE154" s="51"/>
      <c r="AF154" s="51"/>
      <c r="AG154" s="51"/>
      <c r="AH154" s="51"/>
      <c r="AI154" s="51"/>
      <c r="AJ154" s="51"/>
      <c r="AK154" s="51"/>
      <c r="AL154" s="51"/>
      <c r="AM154" s="51"/>
      <c r="AN154" s="51"/>
      <c r="AO154" s="51"/>
      <c r="AP154" s="51"/>
      <c r="AQ154" s="51"/>
      <c r="AR154" s="51"/>
      <c r="AS154" s="51"/>
      <c r="AT154" s="52"/>
    </row>
    <row r="155" spans="1:46" ht="12.95" customHeight="1" x14ac:dyDescent="0.2">
      <c r="A155" s="29" t="s">
        <v>170</v>
      </c>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1"/>
    </row>
    <row r="156" spans="1:46" ht="12.95" customHeight="1" thickBot="1" x14ac:dyDescent="0.25">
      <c r="A156" s="32"/>
      <c r="B156" s="33"/>
      <c r="C156" s="33"/>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c r="AJ156" s="33"/>
      <c r="AK156" s="33"/>
      <c r="AL156" s="33"/>
      <c r="AM156" s="33"/>
      <c r="AN156" s="33"/>
      <c r="AO156" s="33"/>
      <c r="AP156" s="33"/>
      <c r="AQ156" s="33"/>
      <c r="AR156" s="33"/>
      <c r="AS156" s="33"/>
      <c r="AT156" s="34"/>
    </row>
    <row r="157" spans="1:46" ht="12.95" customHeight="1" x14ac:dyDescent="0.2">
      <c r="A157" s="35"/>
      <c r="B157" s="36"/>
      <c r="C157" s="36"/>
      <c r="D157" s="36"/>
      <c r="E157" s="36"/>
      <c r="F157" s="36"/>
      <c r="G157" s="36"/>
      <c r="H157" s="36"/>
      <c r="I157" s="36"/>
      <c r="J157" s="36"/>
      <c r="K157" s="36"/>
      <c r="L157" s="36"/>
      <c r="M157" s="36"/>
      <c r="N157" s="36"/>
      <c r="O157" s="36"/>
      <c r="P157" s="36"/>
      <c r="Q157" s="36"/>
      <c r="R157" s="36"/>
      <c r="S157" s="36"/>
      <c r="T157" s="36"/>
      <c r="U157" s="36"/>
      <c r="V157" s="36"/>
      <c r="W157" s="37"/>
      <c r="X157" s="35"/>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7"/>
    </row>
    <row r="158" spans="1:46" ht="12.95" customHeight="1" x14ac:dyDescent="0.2">
      <c r="A158" s="38"/>
      <c r="B158" s="39"/>
      <c r="C158" s="39"/>
      <c r="D158" s="39"/>
      <c r="E158" s="39"/>
      <c r="F158" s="39"/>
      <c r="G158" s="39"/>
      <c r="H158" s="39"/>
      <c r="I158" s="39"/>
      <c r="J158" s="39"/>
      <c r="K158" s="39"/>
      <c r="L158" s="39"/>
      <c r="M158" s="39"/>
      <c r="N158" s="39"/>
      <c r="O158" s="39"/>
      <c r="P158" s="39"/>
      <c r="Q158" s="39"/>
      <c r="R158" s="39"/>
      <c r="S158" s="39"/>
      <c r="T158" s="39"/>
      <c r="U158" s="39"/>
      <c r="V158" s="39"/>
      <c r="W158" s="40"/>
      <c r="X158" s="38"/>
      <c r="Y158" s="39"/>
      <c r="Z158" s="39"/>
      <c r="AA158" s="39"/>
      <c r="AB158" s="39"/>
      <c r="AC158" s="39"/>
      <c r="AD158" s="39"/>
      <c r="AE158" s="39"/>
      <c r="AF158" s="39"/>
      <c r="AG158" s="39"/>
      <c r="AH158" s="39"/>
      <c r="AI158" s="39"/>
      <c r="AJ158" s="39"/>
      <c r="AK158" s="39"/>
      <c r="AL158" s="39"/>
      <c r="AM158" s="39"/>
      <c r="AN158" s="39"/>
      <c r="AO158" s="39"/>
      <c r="AP158" s="39"/>
      <c r="AQ158" s="39"/>
      <c r="AR158" s="39"/>
      <c r="AS158" s="39"/>
      <c r="AT158" s="40"/>
    </row>
    <row r="159" spans="1:46" ht="12.95" customHeight="1" x14ac:dyDescent="0.2">
      <c r="A159" s="38"/>
      <c r="B159" s="39"/>
      <c r="C159" s="39"/>
      <c r="D159" s="39"/>
      <c r="E159" s="39"/>
      <c r="F159" s="39"/>
      <c r="G159" s="39"/>
      <c r="H159" s="39"/>
      <c r="I159" s="39"/>
      <c r="J159" s="39"/>
      <c r="K159" s="39"/>
      <c r="L159" s="39"/>
      <c r="M159" s="39"/>
      <c r="N159" s="39"/>
      <c r="O159" s="39"/>
      <c r="P159" s="39"/>
      <c r="Q159" s="39"/>
      <c r="R159" s="39"/>
      <c r="S159" s="39"/>
      <c r="T159" s="39"/>
      <c r="U159" s="39"/>
      <c r="V159" s="39"/>
      <c r="W159" s="40"/>
      <c r="X159" s="38"/>
      <c r="Y159" s="39"/>
      <c r="Z159" s="39"/>
      <c r="AA159" s="39"/>
      <c r="AB159" s="39"/>
      <c r="AC159" s="39"/>
      <c r="AD159" s="39"/>
      <c r="AE159" s="39"/>
      <c r="AF159" s="39"/>
      <c r="AG159" s="39"/>
      <c r="AH159" s="39"/>
      <c r="AI159" s="39"/>
      <c r="AJ159" s="39"/>
      <c r="AK159" s="39"/>
      <c r="AL159" s="39"/>
      <c r="AM159" s="39"/>
      <c r="AN159" s="39"/>
      <c r="AO159" s="39"/>
      <c r="AP159" s="39"/>
      <c r="AQ159" s="39"/>
      <c r="AR159" s="39"/>
      <c r="AS159" s="39"/>
      <c r="AT159" s="40"/>
    </row>
    <row r="160" spans="1:46" ht="12.95" customHeight="1" x14ac:dyDescent="0.2">
      <c r="A160" s="38"/>
      <c r="B160" s="39"/>
      <c r="C160" s="39"/>
      <c r="D160" s="39"/>
      <c r="E160" s="39"/>
      <c r="F160" s="39"/>
      <c r="G160" s="39"/>
      <c r="H160" s="39"/>
      <c r="I160" s="39"/>
      <c r="J160" s="39"/>
      <c r="K160" s="39"/>
      <c r="L160" s="39"/>
      <c r="M160" s="39"/>
      <c r="N160" s="39"/>
      <c r="O160" s="39"/>
      <c r="P160" s="39"/>
      <c r="Q160" s="39"/>
      <c r="R160" s="39"/>
      <c r="S160" s="39"/>
      <c r="T160" s="39"/>
      <c r="U160" s="39"/>
      <c r="V160" s="39"/>
      <c r="W160" s="40"/>
      <c r="X160" s="38"/>
      <c r="Y160" s="39"/>
      <c r="Z160" s="39"/>
      <c r="AA160" s="39"/>
      <c r="AB160" s="39"/>
      <c r="AC160" s="39"/>
      <c r="AD160" s="39"/>
      <c r="AE160" s="39"/>
      <c r="AF160" s="39"/>
      <c r="AG160" s="39"/>
      <c r="AH160" s="39"/>
      <c r="AI160" s="39"/>
      <c r="AJ160" s="39"/>
      <c r="AK160" s="39"/>
      <c r="AL160" s="39"/>
      <c r="AM160" s="39"/>
      <c r="AN160" s="39"/>
      <c r="AO160" s="39"/>
      <c r="AP160" s="39"/>
      <c r="AQ160" s="39"/>
      <c r="AR160" s="39"/>
      <c r="AS160" s="39"/>
      <c r="AT160" s="40"/>
    </row>
    <row r="161" spans="1:46" ht="12.95" customHeight="1" x14ac:dyDescent="0.2">
      <c r="A161" s="38"/>
      <c r="B161" s="39"/>
      <c r="C161" s="39"/>
      <c r="D161" s="39"/>
      <c r="E161" s="39"/>
      <c r="F161" s="39"/>
      <c r="G161" s="39"/>
      <c r="H161" s="39"/>
      <c r="I161" s="39"/>
      <c r="J161" s="39"/>
      <c r="K161" s="39"/>
      <c r="L161" s="39"/>
      <c r="M161" s="39"/>
      <c r="N161" s="39"/>
      <c r="O161" s="39"/>
      <c r="P161" s="39"/>
      <c r="Q161" s="39"/>
      <c r="R161" s="39"/>
      <c r="S161" s="39"/>
      <c r="T161" s="39"/>
      <c r="U161" s="39"/>
      <c r="V161" s="39"/>
      <c r="W161" s="40"/>
      <c r="X161" s="38"/>
      <c r="Y161" s="39"/>
      <c r="Z161" s="39"/>
      <c r="AA161" s="39"/>
      <c r="AB161" s="39"/>
      <c r="AC161" s="39"/>
      <c r="AD161" s="39"/>
      <c r="AE161" s="39"/>
      <c r="AF161" s="39"/>
      <c r="AG161" s="39"/>
      <c r="AH161" s="39"/>
      <c r="AI161" s="39"/>
      <c r="AJ161" s="39"/>
      <c r="AK161" s="39"/>
      <c r="AL161" s="39"/>
      <c r="AM161" s="39"/>
      <c r="AN161" s="39"/>
      <c r="AO161" s="39"/>
      <c r="AP161" s="39"/>
      <c r="AQ161" s="39"/>
      <c r="AR161" s="39"/>
      <c r="AS161" s="39"/>
      <c r="AT161" s="40"/>
    </row>
    <row r="162" spans="1:46" ht="12.95" customHeight="1" x14ac:dyDescent="0.2">
      <c r="A162" s="38"/>
      <c r="B162" s="39"/>
      <c r="C162" s="39"/>
      <c r="D162" s="39"/>
      <c r="E162" s="39"/>
      <c r="F162" s="39"/>
      <c r="G162" s="39"/>
      <c r="H162" s="39"/>
      <c r="I162" s="39"/>
      <c r="J162" s="39"/>
      <c r="K162" s="39"/>
      <c r="L162" s="39"/>
      <c r="M162" s="39"/>
      <c r="N162" s="39"/>
      <c r="O162" s="39"/>
      <c r="P162" s="39"/>
      <c r="Q162" s="39"/>
      <c r="R162" s="39"/>
      <c r="S162" s="39"/>
      <c r="T162" s="39"/>
      <c r="U162" s="39"/>
      <c r="V162" s="39"/>
      <c r="W162" s="40"/>
      <c r="X162" s="38"/>
      <c r="Y162" s="39"/>
      <c r="Z162" s="39"/>
      <c r="AA162" s="39"/>
      <c r="AB162" s="39"/>
      <c r="AC162" s="39"/>
      <c r="AD162" s="39"/>
      <c r="AE162" s="39"/>
      <c r="AF162" s="39"/>
      <c r="AG162" s="39"/>
      <c r="AH162" s="39"/>
      <c r="AI162" s="39"/>
      <c r="AJ162" s="39"/>
      <c r="AK162" s="39"/>
      <c r="AL162" s="39"/>
      <c r="AM162" s="39"/>
      <c r="AN162" s="39"/>
      <c r="AO162" s="39"/>
      <c r="AP162" s="39"/>
      <c r="AQ162" s="39"/>
      <c r="AR162" s="39"/>
      <c r="AS162" s="39"/>
      <c r="AT162" s="40"/>
    </row>
    <row r="163" spans="1:46" ht="12.95" customHeight="1" x14ac:dyDescent="0.2">
      <c r="A163" s="38"/>
      <c r="B163" s="39"/>
      <c r="C163" s="39"/>
      <c r="D163" s="39"/>
      <c r="E163" s="39"/>
      <c r="F163" s="39"/>
      <c r="G163" s="39"/>
      <c r="H163" s="39"/>
      <c r="I163" s="39"/>
      <c r="J163" s="39"/>
      <c r="K163" s="39"/>
      <c r="L163" s="39"/>
      <c r="M163" s="39"/>
      <c r="N163" s="39"/>
      <c r="O163" s="39"/>
      <c r="P163" s="39"/>
      <c r="Q163" s="39"/>
      <c r="R163" s="39"/>
      <c r="S163" s="39"/>
      <c r="T163" s="39"/>
      <c r="U163" s="39"/>
      <c r="V163" s="39"/>
      <c r="W163" s="40"/>
      <c r="X163" s="38"/>
      <c r="Y163" s="39"/>
      <c r="Z163" s="39"/>
      <c r="AA163" s="39"/>
      <c r="AB163" s="39"/>
      <c r="AC163" s="39"/>
      <c r="AD163" s="39"/>
      <c r="AE163" s="39"/>
      <c r="AF163" s="39"/>
      <c r="AG163" s="39"/>
      <c r="AH163" s="39"/>
      <c r="AI163" s="39"/>
      <c r="AJ163" s="39"/>
      <c r="AK163" s="39"/>
      <c r="AL163" s="39"/>
      <c r="AM163" s="39"/>
      <c r="AN163" s="39"/>
      <c r="AO163" s="39"/>
      <c r="AP163" s="39"/>
      <c r="AQ163" s="39"/>
      <c r="AR163" s="39"/>
      <c r="AS163" s="39"/>
      <c r="AT163" s="40"/>
    </row>
    <row r="164" spans="1:46" ht="12.95" customHeight="1" x14ac:dyDescent="0.2">
      <c r="A164" s="38"/>
      <c r="B164" s="39"/>
      <c r="C164" s="39"/>
      <c r="D164" s="39"/>
      <c r="E164" s="39"/>
      <c r="F164" s="39"/>
      <c r="G164" s="39"/>
      <c r="H164" s="39"/>
      <c r="I164" s="39"/>
      <c r="J164" s="39"/>
      <c r="K164" s="39"/>
      <c r="L164" s="39"/>
      <c r="M164" s="39"/>
      <c r="N164" s="39"/>
      <c r="O164" s="39"/>
      <c r="P164" s="39"/>
      <c r="Q164" s="39"/>
      <c r="R164" s="39"/>
      <c r="S164" s="39"/>
      <c r="T164" s="39"/>
      <c r="U164" s="39"/>
      <c r="V164" s="39"/>
      <c r="W164" s="40"/>
      <c r="X164" s="38"/>
      <c r="Y164" s="39"/>
      <c r="Z164" s="39"/>
      <c r="AA164" s="39"/>
      <c r="AB164" s="39"/>
      <c r="AC164" s="39"/>
      <c r="AD164" s="39"/>
      <c r="AE164" s="39"/>
      <c r="AF164" s="39"/>
      <c r="AG164" s="39"/>
      <c r="AH164" s="39"/>
      <c r="AI164" s="39"/>
      <c r="AJ164" s="39"/>
      <c r="AK164" s="39"/>
      <c r="AL164" s="39"/>
      <c r="AM164" s="39"/>
      <c r="AN164" s="39"/>
      <c r="AO164" s="39"/>
      <c r="AP164" s="39"/>
      <c r="AQ164" s="39"/>
      <c r="AR164" s="39"/>
      <c r="AS164" s="39"/>
      <c r="AT164" s="40"/>
    </row>
    <row r="165" spans="1:46" ht="12.95" customHeight="1" x14ac:dyDescent="0.2">
      <c r="A165" s="38"/>
      <c r="B165" s="39"/>
      <c r="C165" s="39"/>
      <c r="D165" s="39"/>
      <c r="E165" s="39"/>
      <c r="F165" s="39"/>
      <c r="G165" s="39"/>
      <c r="H165" s="39"/>
      <c r="I165" s="39"/>
      <c r="J165" s="39"/>
      <c r="K165" s="39"/>
      <c r="L165" s="39"/>
      <c r="M165" s="39"/>
      <c r="N165" s="39"/>
      <c r="O165" s="39"/>
      <c r="P165" s="39"/>
      <c r="Q165" s="39"/>
      <c r="R165" s="39"/>
      <c r="S165" s="39"/>
      <c r="T165" s="39"/>
      <c r="U165" s="39"/>
      <c r="V165" s="39"/>
      <c r="W165" s="40"/>
      <c r="X165" s="38"/>
      <c r="Y165" s="39"/>
      <c r="Z165" s="39"/>
      <c r="AA165" s="39"/>
      <c r="AB165" s="39"/>
      <c r="AC165" s="39"/>
      <c r="AD165" s="39"/>
      <c r="AE165" s="39"/>
      <c r="AF165" s="39"/>
      <c r="AG165" s="39"/>
      <c r="AH165" s="39"/>
      <c r="AI165" s="39"/>
      <c r="AJ165" s="39"/>
      <c r="AK165" s="39"/>
      <c r="AL165" s="39"/>
      <c r="AM165" s="39"/>
      <c r="AN165" s="39"/>
      <c r="AO165" s="39"/>
      <c r="AP165" s="39"/>
      <c r="AQ165" s="39"/>
      <c r="AR165" s="39"/>
      <c r="AS165" s="39"/>
      <c r="AT165" s="40"/>
    </row>
    <row r="166" spans="1:46" ht="12.95" customHeight="1" x14ac:dyDescent="0.2">
      <c r="A166" s="38"/>
      <c r="B166" s="39"/>
      <c r="C166" s="39"/>
      <c r="D166" s="39"/>
      <c r="E166" s="39"/>
      <c r="F166" s="39"/>
      <c r="G166" s="39"/>
      <c r="H166" s="39"/>
      <c r="I166" s="39"/>
      <c r="J166" s="39"/>
      <c r="K166" s="39"/>
      <c r="L166" s="39"/>
      <c r="M166" s="39"/>
      <c r="N166" s="39"/>
      <c r="O166" s="39"/>
      <c r="P166" s="39"/>
      <c r="Q166" s="39"/>
      <c r="R166" s="39"/>
      <c r="S166" s="39"/>
      <c r="T166" s="39"/>
      <c r="U166" s="39"/>
      <c r="V166" s="39"/>
      <c r="W166" s="40"/>
      <c r="X166" s="38"/>
      <c r="Y166" s="39"/>
      <c r="Z166" s="39"/>
      <c r="AA166" s="39"/>
      <c r="AB166" s="39"/>
      <c r="AC166" s="39"/>
      <c r="AD166" s="39"/>
      <c r="AE166" s="39"/>
      <c r="AF166" s="39"/>
      <c r="AG166" s="39"/>
      <c r="AH166" s="39"/>
      <c r="AI166" s="39"/>
      <c r="AJ166" s="39"/>
      <c r="AK166" s="39"/>
      <c r="AL166" s="39"/>
      <c r="AM166" s="39"/>
      <c r="AN166" s="39"/>
      <c r="AO166" s="39"/>
      <c r="AP166" s="39"/>
      <c r="AQ166" s="39"/>
      <c r="AR166" s="39"/>
      <c r="AS166" s="39"/>
      <c r="AT166" s="40"/>
    </row>
    <row r="167" spans="1:46" ht="12.95" customHeight="1" x14ac:dyDescent="0.2">
      <c r="A167" s="38"/>
      <c r="B167" s="39"/>
      <c r="C167" s="39"/>
      <c r="D167" s="39"/>
      <c r="E167" s="39"/>
      <c r="F167" s="39"/>
      <c r="G167" s="39"/>
      <c r="H167" s="39"/>
      <c r="I167" s="39"/>
      <c r="J167" s="39"/>
      <c r="K167" s="39"/>
      <c r="L167" s="39"/>
      <c r="M167" s="39"/>
      <c r="N167" s="39"/>
      <c r="O167" s="39"/>
      <c r="P167" s="39"/>
      <c r="Q167" s="39"/>
      <c r="R167" s="39"/>
      <c r="S167" s="39"/>
      <c r="T167" s="39"/>
      <c r="U167" s="39"/>
      <c r="V167" s="39"/>
      <c r="W167" s="40"/>
      <c r="X167" s="38"/>
      <c r="Y167" s="39"/>
      <c r="Z167" s="39"/>
      <c r="AA167" s="39"/>
      <c r="AB167" s="39"/>
      <c r="AC167" s="39"/>
      <c r="AD167" s="39"/>
      <c r="AE167" s="39"/>
      <c r="AF167" s="39"/>
      <c r="AG167" s="39"/>
      <c r="AH167" s="39"/>
      <c r="AI167" s="39"/>
      <c r="AJ167" s="39"/>
      <c r="AK167" s="39"/>
      <c r="AL167" s="39"/>
      <c r="AM167" s="39"/>
      <c r="AN167" s="39"/>
      <c r="AO167" s="39"/>
      <c r="AP167" s="39"/>
      <c r="AQ167" s="39"/>
      <c r="AR167" s="39"/>
      <c r="AS167" s="39"/>
      <c r="AT167" s="40"/>
    </row>
    <row r="168" spans="1:46" ht="12.95" customHeight="1" x14ac:dyDescent="0.2">
      <c r="A168" s="38"/>
      <c r="B168" s="39"/>
      <c r="C168" s="39"/>
      <c r="D168" s="39"/>
      <c r="E168" s="39"/>
      <c r="F168" s="39"/>
      <c r="G168" s="39"/>
      <c r="H168" s="39"/>
      <c r="I168" s="39"/>
      <c r="J168" s="39"/>
      <c r="K168" s="39"/>
      <c r="L168" s="39"/>
      <c r="M168" s="39"/>
      <c r="N168" s="39"/>
      <c r="O168" s="39"/>
      <c r="P168" s="39"/>
      <c r="Q168" s="39"/>
      <c r="R168" s="39"/>
      <c r="S168" s="39"/>
      <c r="T168" s="39"/>
      <c r="U168" s="39"/>
      <c r="V168" s="39"/>
      <c r="W168" s="40"/>
      <c r="X168" s="38"/>
      <c r="Y168" s="39"/>
      <c r="Z168" s="39"/>
      <c r="AA168" s="39"/>
      <c r="AB168" s="39"/>
      <c r="AC168" s="39"/>
      <c r="AD168" s="39"/>
      <c r="AE168" s="39"/>
      <c r="AF168" s="39"/>
      <c r="AG168" s="39"/>
      <c r="AH168" s="39"/>
      <c r="AI168" s="39"/>
      <c r="AJ168" s="39"/>
      <c r="AK168" s="39"/>
      <c r="AL168" s="39"/>
      <c r="AM168" s="39"/>
      <c r="AN168" s="39"/>
      <c r="AO168" s="39"/>
      <c r="AP168" s="39"/>
      <c r="AQ168" s="39"/>
      <c r="AR168" s="39"/>
      <c r="AS168" s="39"/>
      <c r="AT168" s="40"/>
    </row>
    <row r="169" spans="1:46" ht="12.95" customHeight="1" x14ac:dyDescent="0.2">
      <c r="A169" s="38"/>
      <c r="B169" s="39"/>
      <c r="C169" s="39"/>
      <c r="D169" s="39"/>
      <c r="E169" s="39"/>
      <c r="F169" s="39"/>
      <c r="G169" s="39"/>
      <c r="H169" s="39"/>
      <c r="I169" s="39"/>
      <c r="J169" s="39"/>
      <c r="K169" s="39"/>
      <c r="L169" s="39"/>
      <c r="M169" s="39"/>
      <c r="N169" s="39"/>
      <c r="O169" s="39"/>
      <c r="P169" s="39"/>
      <c r="Q169" s="39"/>
      <c r="R169" s="39"/>
      <c r="S169" s="39"/>
      <c r="T169" s="39"/>
      <c r="U169" s="39"/>
      <c r="V169" s="39"/>
      <c r="W169" s="40"/>
      <c r="X169" s="38"/>
      <c r="Y169" s="39"/>
      <c r="Z169" s="39"/>
      <c r="AA169" s="39"/>
      <c r="AB169" s="39"/>
      <c r="AC169" s="39"/>
      <c r="AD169" s="39"/>
      <c r="AE169" s="39"/>
      <c r="AF169" s="39"/>
      <c r="AG169" s="39"/>
      <c r="AH169" s="39"/>
      <c r="AI169" s="39"/>
      <c r="AJ169" s="39"/>
      <c r="AK169" s="39"/>
      <c r="AL169" s="39"/>
      <c r="AM169" s="39"/>
      <c r="AN169" s="39"/>
      <c r="AO169" s="39"/>
      <c r="AP169" s="39"/>
      <c r="AQ169" s="39"/>
      <c r="AR169" s="39"/>
      <c r="AS169" s="39"/>
      <c r="AT169" s="40"/>
    </row>
    <row r="170" spans="1:46" ht="12.95" customHeight="1" x14ac:dyDescent="0.2">
      <c r="A170" s="38"/>
      <c r="B170" s="39"/>
      <c r="C170" s="39"/>
      <c r="D170" s="39"/>
      <c r="E170" s="39"/>
      <c r="F170" s="39"/>
      <c r="G170" s="39"/>
      <c r="H170" s="39"/>
      <c r="I170" s="39"/>
      <c r="J170" s="39"/>
      <c r="K170" s="39"/>
      <c r="L170" s="39"/>
      <c r="M170" s="39"/>
      <c r="N170" s="39"/>
      <c r="O170" s="39"/>
      <c r="P170" s="39"/>
      <c r="Q170" s="39"/>
      <c r="R170" s="39"/>
      <c r="S170" s="39"/>
      <c r="T170" s="39"/>
      <c r="U170" s="39"/>
      <c r="V170" s="39"/>
      <c r="W170" s="40"/>
      <c r="X170" s="38"/>
      <c r="Y170" s="39"/>
      <c r="Z170" s="39"/>
      <c r="AA170" s="39"/>
      <c r="AB170" s="39"/>
      <c r="AC170" s="39"/>
      <c r="AD170" s="39"/>
      <c r="AE170" s="39"/>
      <c r="AF170" s="39"/>
      <c r="AG170" s="39"/>
      <c r="AH170" s="39"/>
      <c r="AI170" s="39"/>
      <c r="AJ170" s="39"/>
      <c r="AK170" s="39"/>
      <c r="AL170" s="39"/>
      <c r="AM170" s="39"/>
      <c r="AN170" s="39"/>
      <c r="AO170" s="39"/>
      <c r="AP170" s="39"/>
      <c r="AQ170" s="39"/>
      <c r="AR170" s="39"/>
      <c r="AS170" s="39"/>
      <c r="AT170" s="40"/>
    </row>
    <row r="171" spans="1:46" ht="12.95" customHeight="1" x14ac:dyDescent="0.2">
      <c r="A171" s="38"/>
      <c r="B171" s="39"/>
      <c r="C171" s="39"/>
      <c r="D171" s="39"/>
      <c r="E171" s="39"/>
      <c r="F171" s="39"/>
      <c r="G171" s="39"/>
      <c r="H171" s="39"/>
      <c r="I171" s="39"/>
      <c r="J171" s="39"/>
      <c r="K171" s="39"/>
      <c r="L171" s="39"/>
      <c r="M171" s="39"/>
      <c r="N171" s="39"/>
      <c r="O171" s="39"/>
      <c r="P171" s="39"/>
      <c r="Q171" s="39"/>
      <c r="R171" s="39"/>
      <c r="S171" s="39"/>
      <c r="T171" s="39"/>
      <c r="U171" s="39"/>
      <c r="V171" s="39"/>
      <c r="W171" s="40"/>
      <c r="X171" s="38"/>
      <c r="Y171" s="39"/>
      <c r="Z171" s="39"/>
      <c r="AA171" s="39"/>
      <c r="AB171" s="39"/>
      <c r="AC171" s="39"/>
      <c r="AD171" s="39"/>
      <c r="AE171" s="39"/>
      <c r="AF171" s="39"/>
      <c r="AG171" s="39"/>
      <c r="AH171" s="39"/>
      <c r="AI171" s="39"/>
      <c r="AJ171" s="39"/>
      <c r="AK171" s="39"/>
      <c r="AL171" s="39"/>
      <c r="AM171" s="39"/>
      <c r="AN171" s="39"/>
      <c r="AO171" s="39"/>
      <c r="AP171" s="39"/>
      <c r="AQ171" s="39"/>
      <c r="AR171" s="39"/>
      <c r="AS171" s="39"/>
      <c r="AT171" s="40"/>
    </row>
    <row r="172" spans="1:46" ht="12.95" customHeight="1" x14ac:dyDescent="0.2">
      <c r="A172" s="38"/>
      <c r="B172" s="39"/>
      <c r="C172" s="39"/>
      <c r="D172" s="39"/>
      <c r="E172" s="39"/>
      <c r="F172" s="39"/>
      <c r="G172" s="39"/>
      <c r="H172" s="39"/>
      <c r="I172" s="39"/>
      <c r="J172" s="39"/>
      <c r="K172" s="39"/>
      <c r="L172" s="39"/>
      <c r="M172" s="39"/>
      <c r="N172" s="39"/>
      <c r="O172" s="39"/>
      <c r="P172" s="39"/>
      <c r="Q172" s="39"/>
      <c r="R172" s="39"/>
      <c r="S172" s="39"/>
      <c r="T172" s="39"/>
      <c r="U172" s="39"/>
      <c r="V172" s="39"/>
      <c r="W172" s="40"/>
      <c r="X172" s="38"/>
      <c r="Y172" s="39"/>
      <c r="Z172" s="39"/>
      <c r="AA172" s="39"/>
      <c r="AB172" s="39"/>
      <c r="AC172" s="39"/>
      <c r="AD172" s="39"/>
      <c r="AE172" s="39"/>
      <c r="AF172" s="39"/>
      <c r="AG172" s="39"/>
      <c r="AH172" s="39"/>
      <c r="AI172" s="39"/>
      <c r="AJ172" s="39"/>
      <c r="AK172" s="39"/>
      <c r="AL172" s="39"/>
      <c r="AM172" s="39"/>
      <c r="AN172" s="39"/>
      <c r="AO172" s="39"/>
      <c r="AP172" s="39"/>
      <c r="AQ172" s="39"/>
      <c r="AR172" s="39"/>
      <c r="AS172" s="39"/>
      <c r="AT172" s="40"/>
    </row>
    <row r="173" spans="1:46" ht="12.95" customHeight="1" thickBot="1" x14ac:dyDescent="0.25">
      <c r="A173" s="41" t="s">
        <v>91</v>
      </c>
      <c r="B173" s="42"/>
      <c r="C173" s="42"/>
      <c r="D173" s="42"/>
      <c r="E173" s="42"/>
      <c r="F173" s="42"/>
      <c r="G173" s="42"/>
      <c r="H173" s="42"/>
      <c r="I173" s="42"/>
      <c r="J173" s="42"/>
      <c r="K173" s="42"/>
      <c r="L173" s="42"/>
      <c r="M173" s="42"/>
      <c r="N173" s="42"/>
      <c r="O173" s="42"/>
      <c r="P173" s="42"/>
      <c r="Q173" s="42"/>
      <c r="R173" s="42"/>
      <c r="S173" s="42"/>
      <c r="T173" s="42"/>
      <c r="U173" s="42"/>
      <c r="V173" s="42"/>
      <c r="W173" s="42"/>
      <c r="X173" s="41" t="s">
        <v>66</v>
      </c>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3"/>
    </row>
  </sheetData>
  <mergeCells count="229">
    <mergeCell ref="A1:M3"/>
    <mergeCell ref="N1:AG1"/>
    <mergeCell ref="AH1:AT3"/>
    <mergeCell ref="N2:AG3"/>
    <mergeCell ref="A6:H6"/>
    <mergeCell ref="I6:Z6"/>
    <mergeCell ref="AA6:AT21"/>
    <mergeCell ref="A7:H7"/>
    <mergeCell ref="I7:Z7"/>
    <mergeCell ref="A8:H8"/>
    <mergeCell ref="A12:H12"/>
    <mergeCell ref="I12:Z12"/>
    <mergeCell ref="A13:H13"/>
    <mergeCell ref="I13:Z13"/>
    <mergeCell ref="A14:H14"/>
    <mergeCell ref="I14:Z14"/>
    <mergeCell ref="I8:Z8"/>
    <mergeCell ref="A9:H9"/>
    <mergeCell ref="I9:Z9"/>
    <mergeCell ref="A10:H10"/>
    <mergeCell ref="I10:Z10"/>
    <mergeCell ref="A11:H11"/>
    <mergeCell ref="I11:Z11"/>
    <mergeCell ref="A18:H18"/>
    <mergeCell ref="I18:Z18"/>
    <mergeCell ref="A19:H19"/>
    <mergeCell ref="I19:Z19"/>
    <mergeCell ref="A20:H20"/>
    <mergeCell ref="I20:Z20"/>
    <mergeCell ref="A15:H15"/>
    <mergeCell ref="I15:Z15"/>
    <mergeCell ref="A16:H16"/>
    <mergeCell ref="I16:Z16"/>
    <mergeCell ref="A17:H17"/>
    <mergeCell ref="I17:Z17"/>
    <mergeCell ref="A24:H25"/>
    <mergeCell ref="I24:AT25"/>
    <mergeCell ref="A26:H27"/>
    <mergeCell ref="I26:AT27"/>
    <mergeCell ref="A28:H29"/>
    <mergeCell ref="I28:AT29"/>
    <mergeCell ref="A21:H21"/>
    <mergeCell ref="I21:Z21"/>
    <mergeCell ref="A22:H22"/>
    <mergeCell ref="I22:AT22"/>
    <mergeCell ref="A23:H23"/>
    <mergeCell ref="I23:AT23"/>
    <mergeCell ref="AA33:AJ33"/>
    <mergeCell ref="AK33:AT33"/>
    <mergeCell ref="A32:H32"/>
    <mergeCell ref="I32:P32"/>
    <mergeCell ref="Q32:X32"/>
    <mergeCell ref="Y32:AF32"/>
    <mergeCell ref="AG32:AM32"/>
    <mergeCell ref="AN32:AT32"/>
    <mergeCell ref="A30:H30"/>
    <mergeCell ref="I30:AT30"/>
    <mergeCell ref="A31:H31"/>
    <mergeCell ref="I31:P31"/>
    <mergeCell ref="Q31:X31"/>
    <mergeCell ref="Y31:AF31"/>
    <mergeCell ref="AG31:AM31"/>
    <mergeCell ref="AN31:AT31"/>
    <mergeCell ref="A62:F63"/>
    <mergeCell ref="G62:O63"/>
    <mergeCell ref="P62:AT63"/>
    <mergeCell ref="A55:I61"/>
    <mergeCell ref="J55:O61"/>
    <mergeCell ref="P55:U60"/>
    <mergeCell ref="V55:AA60"/>
    <mergeCell ref="P37:U42"/>
    <mergeCell ref="V37:AA42"/>
    <mergeCell ref="AB37:AG42"/>
    <mergeCell ref="AH37:AM38"/>
    <mergeCell ref="AN37:AT38"/>
    <mergeCell ref="AH39:AT42"/>
    <mergeCell ref="P43:AL43"/>
    <mergeCell ref="AM43:AP43"/>
    <mergeCell ref="AQ43:AT43"/>
    <mergeCell ref="A44:F45"/>
    <mergeCell ref="G44:O45"/>
    <mergeCell ref="P44:AT45"/>
    <mergeCell ref="A35:F36"/>
    <mergeCell ref="G35:O36"/>
    <mergeCell ref="P35:AT36"/>
    <mergeCell ref="A37:I43"/>
    <mergeCell ref="J37:O43"/>
    <mergeCell ref="A53:F54"/>
    <mergeCell ref="G53:O54"/>
    <mergeCell ref="P53:AT54"/>
    <mergeCell ref="A46:I52"/>
    <mergeCell ref="J46:O52"/>
    <mergeCell ref="P46:U51"/>
    <mergeCell ref="V46:AA51"/>
    <mergeCell ref="AB46:AG51"/>
    <mergeCell ref="AH46:AM47"/>
    <mergeCell ref="AB55:AG60"/>
    <mergeCell ref="AH55:AM56"/>
    <mergeCell ref="AN55:AT56"/>
    <mergeCell ref="AH57:AT60"/>
    <mergeCell ref="P61:AL61"/>
    <mergeCell ref="AM61:AP61"/>
    <mergeCell ref="AQ61:AT61"/>
    <mergeCell ref="AN46:AT47"/>
    <mergeCell ref="AH48:AT51"/>
    <mergeCell ref="P52:AL52"/>
    <mergeCell ref="AM52:AP52"/>
    <mergeCell ref="AQ52:AT52"/>
    <mergeCell ref="AN64:AT65"/>
    <mergeCell ref="AH66:AT69"/>
    <mergeCell ref="P70:AL70"/>
    <mergeCell ref="AM70:AP70"/>
    <mergeCell ref="AQ70:AT70"/>
    <mergeCell ref="A71:F72"/>
    <mergeCell ref="G71:O72"/>
    <mergeCell ref="P71:AT72"/>
    <mergeCell ref="A64:I70"/>
    <mergeCell ref="J64:O70"/>
    <mergeCell ref="P64:U69"/>
    <mergeCell ref="V64:AA69"/>
    <mergeCell ref="AB64:AG69"/>
    <mergeCell ref="AH64:AM65"/>
    <mergeCell ref="AN73:AT74"/>
    <mergeCell ref="AH75:AT78"/>
    <mergeCell ref="P79:AL79"/>
    <mergeCell ref="AM79:AP79"/>
    <mergeCell ref="AQ79:AT79"/>
    <mergeCell ref="A80:F81"/>
    <mergeCell ref="G80:O81"/>
    <mergeCell ref="P80:AT81"/>
    <mergeCell ref="A73:I79"/>
    <mergeCell ref="J73:O79"/>
    <mergeCell ref="P73:U78"/>
    <mergeCell ref="V73:AA78"/>
    <mergeCell ref="AB73:AG78"/>
    <mergeCell ref="AH73:AM74"/>
    <mergeCell ref="AN82:AT83"/>
    <mergeCell ref="AH84:AT87"/>
    <mergeCell ref="P88:AL88"/>
    <mergeCell ref="AM88:AP88"/>
    <mergeCell ref="AQ88:AT88"/>
    <mergeCell ref="A89:F90"/>
    <mergeCell ref="G89:O90"/>
    <mergeCell ref="P89:AT90"/>
    <mergeCell ref="A82:I88"/>
    <mergeCell ref="J82:O88"/>
    <mergeCell ref="P82:U87"/>
    <mergeCell ref="V82:AA87"/>
    <mergeCell ref="AB82:AG87"/>
    <mergeCell ref="AH82:AM83"/>
    <mergeCell ref="AN91:AT92"/>
    <mergeCell ref="AH93:AT96"/>
    <mergeCell ref="P97:AL97"/>
    <mergeCell ref="AM97:AP97"/>
    <mergeCell ref="AQ97:AT97"/>
    <mergeCell ref="A98:F99"/>
    <mergeCell ref="G98:O99"/>
    <mergeCell ref="P98:AT99"/>
    <mergeCell ref="A91:I97"/>
    <mergeCell ref="J91:O97"/>
    <mergeCell ref="P91:U96"/>
    <mergeCell ref="V91:AA96"/>
    <mergeCell ref="AB91:AG96"/>
    <mergeCell ref="AH91:AM92"/>
    <mergeCell ref="AN100:AT101"/>
    <mergeCell ref="AH102:AT105"/>
    <mergeCell ref="P106:AL106"/>
    <mergeCell ref="AM106:AP106"/>
    <mergeCell ref="AQ106:AT106"/>
    <mergeCell ref="A107:F108"/>
    <mergeCell ref="G107:O108"/>
    <mergeCell ref="P107:AT108"/>
    <mergeCell ref="A100:I106"/>
    <mergeCell ref="J100:O106"/>
    <mergeCell ref="P100:U105"/>
    <mergeCell ref="V100:AA105"/>
    <mergeCell ref="AB100:AG105"/>
    <mergeCell ref="AH100:AM101"/>
    <mergeCell ref="AN109:AT110"/>
    <mergeCell ref="AH111:AT114"/>
    <mergeCell ref="P115:AL115"/>
    <mergeCell ref="AM115:AP115"/>
    <mergeCell ref="AQ115:AT115"/>
    <mergeCell ref="A116:F117"/>
    <mergeCell ref="G116:O117"/>
    <mergeCell ref="P116:AT117"/>
    <mergeCell ref="A109:I115"/>
    <mergeCell ref="J109:O115"/>
    <mergeCell ref="P109:U114"/>
    <mergeCell ref="V109:AA114"/>
    <mergeCell ref="AB109:AG114"/>
    <mergeCell ref="AH109:AM110"/>
    <mergeCell ref="AN118:AT119"/>
    <mergeCell ref="AH120:AT123"/>
    <mergeCell ref="P124:AL124"/>
    <mergeCell ref="AM124:AP124"/>
    <mergeCell ref="AQ124:AT124"/>
    <mergeCell ref="A125:F126"/>
    <mergeCell ref="G125:O126"/>
    <mergeCell ref="P125:AT126"/>
    <mergeCell ref="A118:I124"/>
    <mergeCell ref="J118:O124"/>
    <mergeCell ref="P118:U123"/>
    <mergeCell ref="V118:AA123"/>
    <mergeCell ref="AB118:AG123"/>
    <mergeCell ref="AH118:AM119"/>
    <mergeCell ref="AN127:AT128"/>
    <mergeCell ref="AH129:AT132"/>
    <mergeCell ref="P133:AL133"/>
    <mergeCell ref="AM133:AP133"/>
    <mergeCell ref="AQ133:AT133"/>
    <mergeCell ref="A134:AT135"/>
    <mergeCell ref="A127:I133"/>
    <mergeCell ref="J127:O133"/>
    <mergeCell ref="P127:U132"/>
    <mergeCell ref="V127:AA132"/>
    <mergeCell ref="AB127:AG132"/>
    <mergeCell ref="AH127:AM128"/>
    <mergeCell ref="A155:AT156"/>
    <mergeCell ref="A157:W172"/>
    <mergeCell ref="X157:AT172"/>
    <mergeCell ref="A173:W173"/>
    <mergeCell ref="X173:AT173"/>
    <mergeCell ref="A136:W137"/>
    <mergeCell ref="A138:W153"/>
    <mergeCell ref="A154:W154"/>
    <mergeCell ref="X136:AT137"/>
    <mergeCell ref="X138:AT153"/>
    <mergeCell ref="X154:AT154"/>
  </mergeCells>
  <pageMargins left="0.47244094488188981" right="0.47244094488188981" top="0.78740157480314965" bottom="0.78740157480314965" header="0.39370078740157483" footer="0.39370078740157483"/>
  <pageSetup paperSize="9" orientation="portrait" r:id="rId1"/>
  <headerFooter>
    <oddHeader>&amp;R&amp;D</oddHeader>
    <oddFooter>&amp;L&amp;9D:\SetupSheet_Videos\CAM_Part\DEMO.prz&amp;R&amp;P/&amp;N</oddFooter>
  </headerFooter>
  <rowBreaks count="4" manualBreakCount="4">
    <brk id="34" max="16383" man="1"/>
    <brk id="79" max="16383" man="1"/>
    <brk id="124" max="16383" man="1"/>
    <brk id="13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ist6">
    <tabColor rgb="FFF5D141"/>
  </sheetPr>
  <dimension ref="A1:J26"/>
  <sheetViews>
    <sheetView workbookViewId="0">
      <pane ySplit="1" topLeftCell="A2" activePane="bottomLeft" state="frozen"/>
      <selection pane="bottomLeft" activeCell="B27" sqref="B27"/>
    </sheetView>
  </sheetViews>
  <sheetFormatPr defaultRowHeight="16.5" thickTop="1" thickBottom="1" x14ac:dyDescent="0.3"/>
  <cols>
    <col min="1" max="1" width="40.7109375" style="18" customWidth="1"/>
    <col min="2" max="2" width="40.7109375" style="22" customWidth="1"/>
    <col min="3" max="3" width="45.7109375" style="20" customWidth="1"/>
    <col min="4" max="4" width="9.7109375" customWidth="1"/>
    <col min="5" max="5" width="9.85546875" customWidth="1"/>
  </cols>
  <sheetData>
    <row r="1" spans="1:10" s="14" customFormat="1" ht="20.25" thickTop="1" thickBot="1" x14ac:dyDescent="0.35">
      <c r="A1" s="15" t="s">
        <v>39</v>
      </c>
      <c r="B1" s="16" t="s">
        <v>5</v>
      </c>
      <c r="C1" s="17" t="s">
        <v>40</v>
      </c>
    </row>
    <row r="2" spans="1:10" s="1" customFormat="1" thickTop="1" thickBot="1" x14ac:dyDescent="0.3">
      <c r="A2" s="18" t="s">
        <v>0</v>
      </c>
      <c r="B2" s="19">
        <f>DATE(D6,D4,D5)</f>
        <v>44816</v>
      </c>
      <c r="C2" s="20" t="s">
        <v>7</v>
      </c>
      <c r="F2" t="str">
        <f>SUBSTITUTE(SUBSTITUTE(sc_DateCreated,", ",";")," ",";")</f>
        <v>Monday;September;12;2022</v>
      </c>
    </row>
    <row r="3" spans="1:10" thickTop="1" thickBot="1" x14ac:dyDescent="0.3">
      <c r="A3" s="18" t="s">
        <v>1</v>
      </c>
      <c r="B3" s="21">
        <f>WEEKDAY(user_DateCreatedExelFormat,1)</f>
        <v>2</v>
      </c>
      <c r="C3" s="20" t="s">
        <v>11</v>
      </c>
      <c r="D3" t="str">
        <f>LEFT(F2,FIND(";",F2,1)-1)</f>
        <v>Monday</v>
      </c>
      <c r="F3" t="str">
        <f>SUBSTITUTE(F2,CONCATENATE(D3,";"),"")</f>
        <v>September;12;2022</v>
      </c>
    </row>
    <row r="4" spans="1:10" thickTop="1" thickBot="1" x14ac:dyDescent="0.3">
      <c r="A4" s="18" t="s">
        <v>2</v>
      </c>
      <c r="B4" s="22">
        <f>MONTH(user_DateCreatedExelFormat)</f>
        <v>9</v>
      </c>
      <c r="C4" s="20" t="s">
        <v>9</v>
      </c>
      <c r="D4" t="str">
        <f>IF(E4="January","1","")&amp;IF(E4="February","2","")&amp;IF(E4="March","3","")&amp;IF(E4="April","4","")&amp;IF(E4="May","5","")&amp;IF(E4="June","6","")&amp;IF(E4="July","7","")&amp;IF(E4="August","8","")&amp;IF(E4="September","9","")&amp;IF(E4="October","10","")&amp;IF(E4="November","11","")&amp;IF(E4="December","12","")</f>
        <v>9</v>
      </c>
      <c r="E4" t="str">
        <f>LEFT(F3,FIND(";",F3,1)-1)</f>
        <v>September</v>
      </c>
      <c r="F4" t="str">
        <f>SUBSTITUTE(F3,CONCATENATE(E4,";"),"")</f>
        <v>12;2022</v>
      </c>
    </row>
    <row r="5" spans="1:10" thickTop="1" thickBot="1" x14ac:dyDescent="0.3">
      <c r="A5" s="18" t="s">
        <v>3</v>
      </c>
      <c r="B5" s="22">
        <f>DAY(user_DateCreatedExelFormat)</f>
        <v>12</v>
      </c>
      <c r="C5" s="20" t="s">
        <v>8</v>
      </c>
      <c r="D5" t="str">
        <f>LEFT(F4,FIND(";",F4,1)-1)</f>
        <v>12</v>
      </c>
      <c r="F5" s="2"/>
    </row>
    <row r="6" spans="1:10" thickTop="1" thickBot="1" x14ac:dyDescent="0.3">
      <c r="A6" s="18" t="s">
        <v>4</v>
      </c>
      <c r="B6" s="22">
        <f>YEAR(user_DateCreatedExelFormat)</f>
        <v>2022</v>
      </c>
      <c r="C6" s="20" t="s">
        <v>10</v>
      </c>
      <c r="D6" t="str">
        <f>SUBSTITUTE(F4,CONCATENATE(D5,";"),"")</f>
        <v>2022</v>
      </c>
    </row>
    <row r="7" spans="1:10" thickTop="1" thickBot="1" x14ac:dyDescent="0.3">
      <c r="A7" s="18" t="s">
        <v>12</v>
      </c>
      <c r="B7" s="22">
        <f>D7</f>
        <v>124</v>
      </c>
      <c r="C7" s="20" t="s">
        <v>13</v>
      </c>
      <c r="D7">
        <f>SUM(VALUE(E7),VALUE(F7)*60,VALUE(H7)*3600)</f>
        <v>124</v>
      </c>
      <c r="E7" t="str">
        <f>RIGHT(G7,LEN(G7)-LEN(CONCATENATE(F7,":")))</f>
        <v>04</v>
      </c>
      <c r="F7" t="str">
        <f>LEFT(G7,FIND(":",G7,1)-1)</f>
        <v>02</v>
      </c>
      <c r="G7" t="str">
        <f>RIGHT(I7,LEN(I7)-LEN(CONCATENATE(H7,":")))</f>
        <v>02:04</v>
      </c>
      <c r="H7" t="str">
        <f>LEFT(I7,FIND(":",I7,1)-1)</f>
        <v xml:space="preserve">  0</v>
      </c>
      <c r="I7" t="str">
        <f>IF(AND(oper_Time &lt;&gt; "",TRIM(oper_Time) &lt;&gt; "inf"), oper_Time, "0:0:000")</f>
        <v xml:space="preserve">  0:02:04</v>
      </c>
    </row>
    <row r="8" spans="1:10" thickTop="1" thickBot="1" x14ac:dyDescent="0.3">
      <c r="A8" s="18" t="s">
        <v>14</v>
      </c>
      <c r="B8" s="22">
        <f>ROUND(user_OperationTimeInSec/60,2)</f>
        <v>2.0699999999999998</v>
      </c>
      <c r="C8" s="20" t="s">
        <v>15</v>
      </c>
    </row>
    <row r="9" spans="1:10" thickTop="1" thickBot="1" x14ac:dyDescent="0.3">
      <c r="A9" s="18" t="s">
        <v>16</v>
      </c>
      <c r="B9" s="22">
        <f>D9</f>
        <v>124</v>
      </c>
      <c r="C9" s="20" t="s">
        <v>17</v>
      </c>
      <c r="D9">
        <f>SUM(VALUE(E9),VALUE(F9)*60,VALUE(H9)*3600)</f>
        <v>124</v>
      </c>
      <c r="E9" t="str">
        <f>RIGHT(G9,LEN(G9)-LEN(CONCATENATE(F9,":")))</f>
        <v>04</v>
      </c>
      <c r="F9" t="str">
        <f>LEFT(G9,FIND(":",G9,1)-1)</f>
        <v>02</v>
      </c>
      <c r="G9" t="str">
        <f>RIGHT(I9,LEN(I9)-LEN(CONCATENATE(H9,":")))</f>
        <v>02:04</v>
      </c>
      <c r="H9" t="str">
        <f>LEFT(I9,FIND(":",I9,1)-1)</f>
        <v>0</v>
      </c>
      <c r="I9" t="str">
        <f>IF(AND(tool_CuttingTime &lt;&gt; "",TRIM(tool_CuttingTime) &lt;&gt; "inf"), tool_CuttingTime, "0:0:000")</f>
        <v>0:02:04</v>
      </c>
    </row>
    <row r="10" spans="1:10" thickTop="1" thickBot="1" x14ac:dyDescent="0.3">
      <c r="A10" s="18" t="s">
        <v>18</v>
      </c>
      <c r="B10" s="22">
        <f>ROUND(user_ToolCuttingTimeInSec/60,2)</f>
        <v>2.0699999999999998</v>
      </c>
      <c r="C10" s="20" t="s">
        <v>19</v>
      </c>
    </row>
    <row r="11" spans="1:10" thickTop="1" thickBot="1" x14ac:dyDescent="0.3">
      <c r="A11" s="18" t="s">
        <v>50</v>
      </c>
      <c r="B11" s="22">
        <f>D11</f>
        <v>16200</v>
      </c>
      <c r="C11" s="20" t="s">
        <v>17</v>
      </c>
      <c r="D11">
        <f>SUM(VALUE(E11),VALUE(F11)*60,VALUE(H11)*3600)</f>
        <v>16200</v>
      </c>
      <c r="E11" t="str">
        <f>RIGHT(G11,LEN(G11)-LEN(CONCATENATE(F11,":")))</f>
        <v>00</v>
      </c>
      <c r="F11" t="str">
        <f>LEFT(G11,FIND(":",G11,1)-1)</f>
        <v>30</v>
      </c>
      <c r="G11" t="str">
        <f>RIGHT(I11,LEN(I11)-LEN(CONCATENATE(H11,":")))</f>
        <v>30:00</v>
      </c>
      <c r="H11" t="str">
        <f>LEFT(I11,FIND(":",I11,1)-1)</f>
        <v xml:space="preserve">  4</v>
      </c>
      <c r="I11" t="str" cm="1">
        <f t="array" ref="I11">IF(AND(setup_Time &lt;&gt; "",TRIM(setup_Time) &lt;&gt; "inf"), setup_Time, "0:0:000")</f>
        <v xml:space="preserve">  4:30:00</v>
      </c>
      <c r="J11" t="str" cm="1">
        <f t="array" ref="J11">setrow_Time</f>
        <v xml:space="preserve">  4:30:00</v>
      </c>
    </row>
    <row r="12" spans="1:10" thickTop="1" thickBot="1" x14ac:dyDescent="0.3">
      <c r="A12" s="18" t="s">
        <v>51</v>
      </c>
      <c r="B12" s="22">
        <f>ROUND(user_SetupCuttingTimeInSec/60,2)</f>
        <v>270</v>
      </c>
      <c r="C12" s="20" t="s">
        <v>19</v>
      </c>
    </row>
    <row r="13" spans="1:10" thickTop="1" thickBot="1" x14ac:dyDescent="0.3">
      <c r="A13" s="18" t="s">
        <v>20</v>
      </c>
      <c r="B13" s="22">
        <f>D13</f>
        <v>17559</v>
      </c>
      <c r="C13" s="20" t="s">
        <v>21</v>
      </c>
      <c r="D13">
        <f>SUM(VALUE(E13),VALUE(F13)*60,VALUE(H13)*3600)</f>
        <v>17559</v>
      </c>
      <c r="E13" t="str">
        <f>RIGHT(G13,LEN(G13)-LEN(CONCATENATE(F13,":")))</f>
        <v>39</v>
      </c>
      <c r="F13" t="str">
        <f>LEFT(G13,FIND(":",G13,1)-1)</f>
        <v>52</v>
      </c>
      <c r="G13" t="str">
        <f>RIGHT(I13,LEN(I13)-LEN(CONCATENATE(H13,":")))</f>
        <v>52:39</v>
      </c>
      <c r="H13" t="str">
        <f>LEFT(I13,FIND(":",I13,1)-1)</f>
        <v xml:space="preserve">  4</v>
      </c>
      <c r="I13" t="str">
        <f>IF(AND(sc_PartTotalTime &lt;&gt; "",TRIM(sc_PartTotalTime) &lt;&gt; "inf"), sc_PartTotalTime, "0:0:000")</f>
        <v xml:space="preserve">  4:52:39</v>
      </c>
    </row>
    <row r="14" spans="1:10" thickTop="1" thickBot="1" x14ac:dyDescent="0.3">
      <c r="A14" s="18" t="s">
        <v>22</v>
      </c>
      <c r="B14" s="22">
        <f>ROUND(user_PartTotalTimeInSec/60,2)</f>
        <v>292.64999999999998</v>
      </c>
      <c r="C14" s="20" t="s">
        <v>23</v>
      </c>
    </row>
    <row r="15" spans="1:10" thickTop="1" thickBot="1" x14ac:dyDescent="0.3">
      <c r="A15" s="18" t="s">
        <v>30</v>
      </c>
      <c r="B15" s="22" t="str">
        <f>IF(oper_ToolNumber&lt;&gt;"",MID(oper_ToolNumber,1,SEARCH("-",oper_ToolNumber)-1),"")</f>
        <v>1</v>
      </c>
      <c r="C15" s="20" t="s">
        <v>31</v>
      </c>
    </row>
    <row r="16" spans="1:10" thickTop="1" thickBot="1" x14ac:dyDescent="0.3">
      <c r="A16" s="18" t="s">
        <v>32</v>
      </c>
      <c r="B16" s="22" t="str">
        <f>IF(tool_Number&lt;&gt;"",MID(tool_Number,1,SEARCH("-",tool_Number)-1),"")</f>
        <v>1</v>
      </c>
      <c r="C16" s="20" t="s">
        <v>33</v>
      </c>
    </row>
    <row r="17" spans="1:8" thickTop="1" thickBot="1" x14ac:dyDescent="0.3">
      <c r="A17" s="18" t="s">
        <v>34</v>
      </c>
      <c r="B17" s="22">
        <f ca="1">VALUE(INDIRECT(ADDRESS(ROW(),COLUMN()+3,4)))</f>
        <v>1</v>
      </c>
      <c r="C17" s="20" t="s">
        <v>35</v>
      </c>
      <c r="D17" t="str">
        <f>CLEAN(LEFT(oper_HomeNumber,FIND("(",oper_HomeNumber)-1))</f>
        <v xml:space="preserve">MAC 1 </v>
      </c>
      <c r="E17" t="str">
        <f ca="1">TRIM(MID(INDIRECT(ADDRESS(ROW(),COLUMN()-1,4)),FIND(" ",INDIRECT(ADDRESS(ROW(),COLUMN()-1,4))),10))</f>
        <v>1</v>
      </c>
    </row>
    <row r="18" spans="1:8" thickTop="1" thickBot="1" x14ac:dyDescent="0.3">
      <c r="A18" s="18" t="s">
        <v>37</v>
      </c>
      <c r="B18" s="22" t="str">
        <f ca="1">"G"&amp;TEXT(53+INDIRECT(ADDRESS(ROW(),COLUMN()+3,4)),0)</f>
        <v>G54</v>
      </c>
      <c r="C18" s="20" t="s">
        <v>36</v>
      </c>
      <c r="D18" t="str">
        <f>CLEAN(LEFT(setup_HomeNumber,FIND("(",setup_HomeNumber)-1))</f>
        <v xml:space="preserve">MAC 1 </v>
      </c>
      <c r="E18" t="str">
        <f ca="1">TRIM(MID(INDIRECT(ADDRESS(ROW(),COLUMN()-1,4)),FIND(" ",INDIRECT(ADDRESS(ROW(),COLUMN()-1,4))),10))</f>
        <v>1</v>
      </c>
    </row>
    <row r="19" spans="1:8" thickTop="1" thickBot="1" x14ac:dyDescent="0.3">
      <c r="A19" s="18" t="s">
        <v>38</v>
      </c>
      <c r="B19" s="22" t="str">
        <f>"&lt;equ&gt;=IF(ISFORMULA(INDIRECT(ADDRESS(ROW()-1;COLUMN())));INDIRECT(ADDRESS(ROW()-1;COLUMN()))+1;1)"</f>
        <v>&lt;equ&gt;=IF(ISFORMULA(INDIRECT(ADDRESS(ROW()-1;COLUMN())));INDIRECT(ADDRESS(ROW()-1;COLUMN()))+1;1)</v>
      </c>
      <c r="C19" s="20" t="s">
        <v>49</v>
      </c>
    </row>
    <row r="20" spans="1:8" thickTop="1" thickBot="1" x14ac:dyDescent="0.3">
      <c r="A20" s="18" t="s">
        <v>41</v>
      </c>
      <c r="B20" s="22" t="str">
        <f>RIGHT(F20,LEN(F20)-FIND("*",F20))</f>
        <v>Demo.SLDASM</v>
      </c>
      <c r="C20" s="20" t="s">
        <v>42</v>
      </c>
      <c r="D20" t="str">
        <f>sc_ModelName</f>
        <v>D:\Setup Sheet Project\Demo Part - Web Configurator\CAM\Demo.SLDASM</v>
      </c>
      <c r="E20" t="b">
        <f>IF((LEN(D20)-LEN(SUBSTITUTE(D20,"\","")))&gt;=2,TRUE,FALSE)</f>
        <v>1</v>
      </c>
      <c r="F20" t="str">
        <f>IF(E20,SUBSTITUTE(D20,"\","*",LEN(D20)-LEN(SUBSTITUTE(D20,"\",""))),D20)</f>
        <v>D:\Setup Sheet Project\Demo Part - Web Configurator\CAM*Demo.SLDASM</v>
      </c>
    </row>
    <row r="21" spans="1:8" thickTop="1" thickBot="1" x14ac:dyDescent="0.3">
      <c r="A21" s="18" t="s">
        <v>43</v>
      </c>
      <c r="B21" s="22" t="str">
        <f>LEFT(F21,FIND("*",F21)-1)</f>
        <v>Demo</v>
      </c>
      <c r="C21" s="20" t="s">
        <v>44</v>
      </c>
      <c r="D21" t="str">
        <f>user_ModelFileNameWithExt</f>
        <v>Demo.SLDASM</v>
      </c>
      <c r="E21" t="b">
        <f>IF((LEN(D21)-LEN(SUBSTITUTE(D21,".","")))&gt;=1,TRUE,FALSE)</f>
        <v>1</v>
      </c>
      <c r="F21" t="str">
        <f>IF(E21,SUBSTITUTE(D21,".","*",LEN(D21)-LEN(SUBSTITUTE(D21,".",""))),D21)</f>
        <v>Demo*SLDASM</v>
      </c>
    </row>
    <row r="22" spans="1:8" thickTop="1" thickBot="1" x14ac:dyDescent="0.3">
      <c r="A22" s="18" t="s">
        <v>45</v>
      </c>
      <c r="B22" s="22" t="str">
        <f>RIGHT(F22,LEN(F22)-FIND("*",F22))</f>
        <v>SLDASM</v>
      </c>
      <c r="C22" s="20" t="s">
        <v>46</v>
      </c>
      <c r="D22" t="str">
        <f>user_ModelFileNameWithExt</f>
        <v>Demo.SLDASM</v>
      </c>
      <c r="E22" t="b">
        <f>IF((LEN(D22)-LEN(SUBSTITUTE(D22,".","")))&gt;=1,TRUE,FALSE)</f>
        <v>1</v>
      </c>
      <c r="F22" t="str">
        <f>IF(E22,SUBSTITUTE(D22,".","*",LEN(D22)-LEN(SUBSTITUTE(D22,".",""))),D22)</f>
        <v>Demo*SLDASM</v>
      </c>
    </row>
    <row r="23" spans="1:8" thickTop="1" thickBot="1" x14ac:dyDescent="0.3">
      <c r="A23" s="18" t="s">
        <v>47</v>
      </c>
      <c r="B23" s="22" t="str">
        <f>RIGHT(H23,LEN(H23)-FIND("*",H23))</f>
        <v>CAM</v>
      </c>
      <c r="C23" s="20" t="s">
        <v>48</v>
      </c>
      <c r="D23" t="str">
        <f>sc_ModelName</f>
        <v>D:\Setup Sheet Project\Demo Part - Web Configurator\CAM\Demo.SLDASM</v>
      </c>
      <c r="E23" t="b">
        <f>IF((LEN(D23)-LEN(SUBSTITUTE(D23,"\","")))&gt;=2,TRUE,FALSE)</f>
        <v>1</v>
      </c>
      <c r="F23" t="str">
        <f>IF(E23,SUBSTITUTE(D23,"\","*",LEN(D23)-LEN(SUBSTITUTE(D23,"\",""))),D23)</f>
        <v>D:\Setup Sheet Project\Demo Part - Web Configurator\CAM*Demo.SLDASM</v>
      </c>
      <c r="G23" t="str">
        <f>LEFT(F23,FIND("*",F23)-1)</f>
        <v>D:\Setup Sheet Project\Demo Part - Web Configurator\CAM</v>
      </c>
      <c r="H23" t="str">
        <f>IF(E23,SUBSTITUTE(G23,"\","*",LEN(G23)-LEN(SUBSTITUTE(G23,"\",""))),G23)</f>
        <v>D:\Setup Sheet Project\Demo Part - Web Configurator*CAM</v>
      </c>
    </row>
    <row r="24" spans="1:8" thickTop="1" thickBot="1" x14ac:dyDescent="0.3">
      <c r="A24" s="18" t="s">
        <v>52</v>
      </c>
      <c r="B24" s="22" t="str">
        <f>sc_Units_Label &amp; ": " &amp; sc_Units</f>
        <v>Units: mm</v>
      </c>
    </row>
    <row r="25" spans="1:8" thickTop="1" thickBot="1" x14ac:dyDescent="0.3">
      <c r="A25" s="18" t="s">
        <v>53</v>
      </c>
      <c r="B25" s="22" t="str">
        <f>sc_PartType_Label &amp; ": " &amp;sc_PartType</f>
        <v>Part Type: Milling</v>
      </c>
    </row>
    <row r="26" spans="1:8" thickTop="1" thickBot="1" x14ac:dyDescent="0.3">
      <c r="A26" s="18" t="s">
        <v>54</v>
      </c>
      <c r="B26" s="22">
        <v>1</v>
      </c>
      <c r="C26" s="20" t="s">
        <v>55</v>
      </c>
    </row>
  </sheetData>
  <conditionalFormatting sqref="A1:A10 A13:A1048576">
    <cfRule type="duplicateValues" dxfId="1" priority="2"/>
  </conditionalFormatting>
  <conditionalFormatting sqref="A11:A12">
    <cfRule type="duplicateValues" dxfId="0" priority="1"/>
  </conditionalFormatting>
  <dataValidations count="1">
    <dataValidation type="custom" errorStyle="warning" operator="lessThanOrEqual" allowBlank="1" showInputMessage="1" showErrorMessage="1" errorTitle="User Defined Name" error="This Name already exists! Please defined unique Name." promptTitle="User Defined Name" prompt="Please define unique Name for your parameter. (The Name must start with &quot;user_&quot;, otherwise will not be recognized.)" sqref="A2:A1048576" xr:uid="{00000000-0002-0000-0400-000000000000}">
      <formula1>COUNTIF($A:$A,INDIRECT("$A$"&amp; ROW()))&lt;=1</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F91BA-EDB0-4568-AF6B-693207A36671}">
  <sheetPr codeName="List4">
    <tabColor rgb="FFC00000"/>
  </sheetPr>
  <dimension ref="A1:BG105"/>
  <sheetViews>
    <sheetView tabSelected="1" zoomScaleNormal="100" workbookViewId="0">
      <selection activeCell="AU11" sqref="AU11"/>
    </sheetView>
  </sheetViews>
  <sheetFormatPr defaultColWidth="2" defaultRowHeight="12.75" customHeight="1" x14ac:dyDescent="0.2"/>
  <cols>
    <col min="1" max="46" width="2" style="27" customWidth="1"/>
    <col min="47" max="47" width="2" style="3" customWidth="1"/>
    <col min="48" max="16384" width="2" style="3"/>
  </cols>
  <sheetData>
    <row r="1" spans="1:59" ht="12.75" customHeight="1" x14ac:dyDescent="0.2">
      <c r="A1" s="133"/>
      <c r="B1" s="134"/>
      <c r="C1" s="134"/>
      <c r="D1" s="134"/>
      <c r="E1" s="134"/>
      <c r="F1" s="134"/>
      <c r="G1" s="134"/>
      <c r="H1" s="134"/>
      <c r="I1" s="134"/>
      <c r="J1" s="134"/>
      <c r="K1" s="134"/>
      <c r="L1" s="134"/>
      <c r="M1" s="135"/>
      <c r="N1" s="142" t="str">
        <f>sc_PartHeader</f>
        <v>CAM-Part Setup For:</v>
      </c>
      <c r="O1" s="36"/>
      <c r="P1" s="36"/>
      <c r="Q1" s="36"/>
      <c r="R1" s="36"/>
      <c r="S1" s="36"/>
      <c r="T1" s="36"/>
      <c r="U1" s="36"/>
      <c r="V1" s="36"/>
      <c r="W1" s="36"/>
      <c r="X1" s="36"/>
      <c r="Y1" s="36"/>
      <c r="Z1" s="36"/>
      <c r="AA1" s="36"/>
      <c r="AB1" s="36"/>
      <c r="AC1" s="36"/>
      <c r="AD1" s="36"/>
      <c r="AE1" s="36"/>
      <c r="AF1" s="36"/>
      <c r="AG1" s="143"/>
      <c r="AH1" s="142" t="str">
        <f>"&lt;img&gt;"&amp;sc_CompanyLogo</f>
        <v>&lt;img&gt;D:\Setup Sheet Project\Web Config Add-In Rev13\Logos\CompanyLogo1.png</v>
      </c>
      <c r="AI1" s="36"/>
      <c r="AJ1" s="36"/>
      <c r="AK1" s="36"/>
      <c r="AL1" s="36"/>
      <c r="AM1" s="36"/>
      <c r="AN1" s="36"/>
      <c r="AO1" s="36"/>
      <c r="AP1" s="36"/>
      <c r="AQ1" s="36"/>
      <c r="AR1" s="36"/>
      <c r="AS1" s="36"/>
      <c r="AT1" s="37"/>
    </row>
    <row r="2" spans="1:59" ht="12.75" customHeight="1" x14ac:dyDescent="0.2">
      <c r="A2" s="136"/>
      <c r="B2" s="137"/>
      <c r="C2" s="137"/>
      <c r="D2" s="137"/>
      <c r="E2" s="137"/>
      <c r="F2" s="137"/>
      <c r="G2" s="137"/>
      <c r="H2" s="137"/>
      <c r="I2" s="137"/>
      <c r="J2" s="137"/>
      <c r="K2" s="137"/>
      <c r="L2" s="137"/>
      <c r="M2" s="138"/>
      <c r="N2" s="144" t="str">
        <f>sc_PartName</f>
        <v>DEMO</v>
      </c>
      <c r="O2" s="48"/>
      <c r="P2" s="48"/>
      <c r="Q2" s="48"/>
      <c r="R2" s="48"/>
      <c r="S2" s="48"/>
      <c r="T2" s="48"/>
      <c r="U2" s="48"/>
      <c r="V2" s="48"/>
      <c r="W2" s="48"/>
      <c r="X2" s="48"/>
      <c r="Y2" s="48"/>
      <c r="Z2" s="48"/>
      <c r="AA2" s="48"/>
      <c r="AB2" s="48"/>
      <c r="AC2" s="48"/>
      <c r="AD2" s="48"/>
      <c r="AE2" s="48"/>
      <c r="AF2" s="48"/>
      <c r="AG2" s="145"/>
      <c r="AH2" s="66"/>
      <c r="AI2" s="39"/>
      <c r="AJ2" s="39"/>
      <c r="AK2" s="39"/>
      <c r="AL2" s="39"/>
      <c r="AM2" s="39"/>
      <c r="AN2" s="39"/>
      <c r="AO2" s="39"/>
      <c r="AP2" s="39"/>
      <c r="AQ2" s="39"/>
      <c r="AR2" s="39"/>
      <c r="AS2" s="39"/>
      <c r="AT2" s="40"/>
    </row>
    <row r="3" spans="1:59" ht="12.75" customHeight="1" thickBot="1" x14ac:dyDescent="0.25">
      <c r="A3" s="139"/>
      <c r="B3" s="140"/>
      <c r="C3" s="140"/>
      <c r="D3" s="140"/>
      <c r="E3" s="140"/>
      <c r="F3" s="140"/>
      <c r="G3" s="140"/>
      <c r="H3" s="140"/>
      <c r="I3" s="140"/>
      <c r="J3" s="140"/>
      <c r="K3" s="140"/>
      <c r="L3" s="140"/>
      <c r="M3" s="141"/>
      <c r="N3" s="144"/>
      <c r="O3" s="48"/>
      <c r="P3" s="48"/>
      <c r="Q3" s="48"/>
      <c r="R3" s="48"/>
      <c r="S3" s="48"/>
      <c r="T3" s="48"/>
      <c r="U3" s="48"/>
      <c r="V3" s="48"/>
      <c r="W3" s="48"/>
      <c r="X3" s="48"/>
      <c r="Y3" s="48"/>
      <c r="Z3" s="48"/>
      <c r="AA3" s="48"/>
      <c r="AB3" s="48"/>
      <c r="AC3" s="48"/>
      <c r="AD3" s="48"/>
      <c r="AE3" s="48"/>
      <c r="AF3" s="48"/>
      <c r="AG3" s="145"/>
      <c r="AH3" s="66"/>
      <c r="AI3" s="39"/>
      <c r="AJ3" s="39"/>
      <c r="AK3" s="39"/>
      <c r="AL3" s="39"/>
      <c r="AM3" s="39"/>
      <c r="AN3" s="39"/>
      <c r="AO3" s="39"/>
      <c r="AP3" s="39"/>
      <c r="AQ3" s="39"/>
      <c r="AR3" s="39"/>
      <c r="AS3" s="39"/>
      <c r="AT3" s="40"/>
      <c r="BG3" s="27"/>
    </row>
    <row r="4" spans="1:59" ht="12.75" customHeight="1" x14ac:dyDescent="0.2">
      <c r="A4" s="13"/>
      <c r="B4" s="13"/>
      <c r="C4" s="13"/>
      <c r="D4" s="13"/>
      <c r="E4" s="13"/>
      <c r="F4" s="13"/>
      <c r="G4" s="13"/>
      <c r="H4" s="13"/>
      <c r="I4" s="13"/>
      <c r="J4" s="13"/>
      <c r="K4" s="13"/>
      <c r="L4" s="13"/>
      <c r="M4" s="13"/>
      <c r="N4" s="28"/>
      <c r="O4" s="28"/>
      <c r="P4" s="28"/>
      <c r="Q4" s="28"/>
      <c r="R4" s="28"/>
      <c r="S4" s="28"/>
      <c r="T4" s="28"/>
      <c r="U4" s="28"/>
      <c r="V4" s="28"/>
      <c r="W4" s="28"/>
      <c r="X4" s="28"/>
      <c r="Y4" s="28"/>
      <c r="Z4" s="28"/>
      <c r="AA4" s="28"/>
      <c r="AB4" s="28"/>
      <c r="AC4" s="28"/>
      <c r="AD4" s="28"/>
      <c r="AE4" s="28"/>
      <c r="AF4" s="28"/>
      <c r="AG4" s="28"/>
      <c r="AH4" s="25"/>
      <c r="AI4" s="25"/>
      <c r="AJ4" s="25"/>
      <c r="AK4" s="25"/>
      <c r="AL4" s="25"/>
      <c r="AM4" s="25"/>
      <c r="AN4" s="25"/>
      <c r="AO4" s="25"/>
      <c r="AP4" s="25"/>
      <c r="AQ4" s="25"/>
      <c r="AR4" s="25"/>
      <c r="AS4" s="25"/>
      <c r="AT4" s="25"/>
      <c r="BG4" s="27"/>
    </row>
    <row r="5" spans="1:59" ht="12.75" customHeight="1" thickBot="1" x14ac:dyDescent="0.25">
      <c r="A5" s="24"/>
      <c r="B5" s="24"/>
      <c r="C5" s="24"/>
      <c r="D5" s="24"/>
      <c r="E5" s="24"/>
      <c r="F5" s="24"/>
      <c r="G5" s="24"/>
      <c r="H5" s="24"/>
      <c r="I5" s="24"/>
      <c r="J5" s="24"/>
      <c r="K5" s="24"/>
      <c r="L5" s="24"/>
      <c r="M5" s="24"/>
      <c r="N5" s="26"/>
      <c r="O5" s="26"/>
      <c r="P5" s="26"/>
      <c r="Q5" s="26"/>
      <c r="R5" s="26"/>
      <c r="S5" s="26"/>
      <c r="T5" s="26"/>
      <c r="U5" s="26"/>
      <c r="V5" s="26"/>
      <c r="W5" s="26"/>
      <c r="X5" s="26"/>
      <c r="Y5" s="26"/>
      <c r="Z5" s="26"/>
      <c r="AA5" s="26"/>
      <c r="AB5" s="26"/>
      <c r="AC5" s="26"/>
      <c r="AD5" s="26"/>
      <c r="AE5" s="26"/>
      <c r="AF5" s="26"/>
      <c r="AG5" s="26"/>
      <c r="AH5" s="24"/>
      <c r="AI5" s="24"/>
      <c r="AJ5" s="24"/>
      <c r="AK5" s="24"/>
      <c r="AL5" s="24"/>
      <c r="AM5" s="24"/>
      <c r="AN5" s="24"/>
      <c r="AO5" s="24"/>
      <c r="AP5" s="24"/>
      <c r="AQ5" s="24"/>
      <c r="AR5" s="24"/>
      <c r="AS5" s="24"/>
      <c r="AT5" s="24"/>
      <c r="BG5" s="27"/>
    </row>
    <row r="6" spans="1:59" ht="12.75" customHeight="1" x14ac:dyDescent="0.2">
      <c r="A6" s="146" t="str">
        <f>sc_Units_Label</f>
        <v>Units</v>
      </c>
      <c r="B6" s="147"/>
      <c r="C6" s="147"/>
      <c r="D6" s="147"/>
      <c r="E6" s="147"/>
      <c r="F6" s="147"/>
      <c r="G6" s="147"/>
      <c r="H6" s="147"/>
      <c r="I6" s="148" t="str">
        <f>sc_Units</f>
        <v>mm</v>
      </c>
      <c r="J6" s="148"/>
      <c r="K6" s="148"/>
      <c r="L6" s="148"/>
      <c r="M6" s="148"/>
      <c r="N6" s="148"/>
      <c r="O6" s="148"/>
      <c r="P6" s="148"/>
      <c r="Q6" s="148"/>
      <c r="R6" s="148"/>
      <c r="S6" s="148"/>
      <c r="T6" s="148"/>
      <c r="U6" s="148"/>
      <c r="V6" s="148"/>
      <c r="W6" s="148"/>
      <c r="X6" s="148"/>
      <c r="Y6" s="148"/>
      <c r="Z6" s="148"/>
      <c r="AA6" s="149" t="str">
        <f>"&lt;img&gt;"&amp;sc_MainPartImage</f>
        <v>&lt;img&gt;main_part.png</v>
      </c>
      <c r="AB6" s="150"/>
      <c r="AC6" s="150"/>
      <c r="AD6" s="150"/>
      <c r="AE6" s="150"/>
      <c r="AF6" s="150"/>
      <c r="AG6" s="150"/>
      <c r="AH6" s="150"/>
      <c r="AI6" s="150"/>
      <c r="AJ6" s="150"/>
      <c r="AK6" s="150"/>
      <c r="AL6" s="150"/>
      <c r="AM6" s="150"/>
      <c r="AN6" s="150"/>
      <c r="AO6" s="150"/>
      <c r="AP6" s="150"/>
      <c r="AQ6" s="150"/>
      <c r="AR6" s="150"/>
      <c r="AS6" s="150"/>
      <c r="AT6" s="151"/>
      <c r="BG6" s="27"/>
    </row>
    <row r="7" spans="1:59" ht="12.75" customHeight="1" x14ac:dyDescent="0.2">
      <c r="A7" s="120" t="str">
        <f>sc_PartType_Label</f>
        <v>Part Type</v>
      </c>
      <c r="B7" s="121"/>
      <c r="C7" s="121"/>
      <c r="D7" s="121"/>
      <c r="E7" s="121"/>
      <c r="F7" s="121"/>
      <c r="G7" s="121"/>
      <c r="H7" s="121"/>
      <c r="I7" s="122" t="str">
        <f>sc_PartType</f>
        <v>Milling</v>
      </c>
      <c r="J7" s="122"/>
      <c r="K7" s="122"/>
      <c r="L7" s="122"/>
      <c r="M7" s="122"/>
      <c r="N7" s="122"/>
      <c r="O7" s="122"/>
      <c r="P7" s="122"/>
      <c r="Q7" s="122"/>
      <c r="R7" s="122"/>
      <c r="S7" s="122"/>
      <c r="T7" s="122"/>
      <c r="U7" s="122"/>
      <c r="V7" s="122"/>
      <c r="W7" s="122"/>
      <c r="X7" s="122"/>
      <c r="Y7" s="122"/>
      <c r="Z7" s="122"/>
      <c r="AA7" s="152"/>
      <c r="AB7" s="153"/>
      <c r="AC7" s="153"/>
      <c r="AD7" s="153"/>
      <c r="AE7" s="153"/>
      <c r="AF7" s="153"/>
      <c r="AG7" s="153"/>
      <c r="AH7" s="153"/>
      <c r="AI7" s="153"/>
      <c r="AJ7" s="153"/>
      <c r="AK7" s="153"/>
      <c r="AL7" s="153"/>
      <c r="AM7" s="153"/>
      <c r="AN7" s="153"/>
      <c r="AO7" s="153"/>
      <c r="AP7" s="153"/>
      <c r="AQ7" s="153"/>
      <c r="AR7" s="153"/>
      <c r="AS7" s="153"/>
      <c r="AT7" s="154"/>
      <c r="BG7" s="27"/>
    </row>
    <row r="8" spans="1:59" ht="12.75" customHeight="1" x14ac:dyDescent="0.2">
      <c r="A8" s="120" t="str">
        <f>sc_CNCController_Label</f>
        <v>CNC-Controller</v>
      </c>
      <c r="B8" s="121"/>
      <c r="C8" s="121"/>
      <c r="D8" s="121"/>
      <c r="E8" s="121"/>
      <c r="F8" s="121"/>
      <c r="G8" s="121"/>
      <c r="H8" s="121"/>
      <c r="I8" s="122" t="str">
        <f>sc_CNCController</f>
        <v>M_5X_TT_HAAS_UMC1000SS</v>
      </c>
      <c r="J8" s="122"/>
      <c r="K8" s="122"/>
      <c r="L8" s="122"/>
      <c r="M8" s="122"/>
      <c r="N8" s="122"/>
      <c r="O8" s="122"/>
      <c r="P8" s="122"/>
      <c r="Q8" s="122"/>
      <c r="R8" s="122"/>
      <c r="S8" s="122"/>
      <c r="T8" s="122"/>
      <c r="U8" s="122"/>
      <c r="V8" s="122"/>
      <c r="W8" s="122"/>
      <c r="X8" s="122"/>
      <c r="Y8" s="122"/>
      <c r="Z8" s="122"/>
      <c r="AA8" s="152"/>
      <c r="AB8" s="153"/>
      <c r="AC8" s="153"/>
      <c r="AD8" s="153"/>
      <c r="AE8" s="153"/>
      <c r="AF8" s="153"/>
      <c r="AG8" s="153"/>
      <c r="AH8" s="153"/>
      <c r="AI8" s="153"/>
      <c r="AJ8" s="153"/>
      <c r="AK8" s="153"/>
      <c r="AL8" s="153"/>
      <c r="AM8" s="153"/>
      <c r="AN8" s="153"/>
      <c r="AO8" s="153"/>
      <c r="AP8" s="153"/>
      <c r="AQ8" s="153"/>
      <c r="AR8" s="153"/>
      <c r="AS8" s="153"/>
      <c r="AT8" s="154"/>
      <c r="BG8" s="27"/>
    </row>
    <row r="9" spans="1:59" ht="12.75" customHeight="1" x14ac:dyDescent="0.2">
      <c r="A9" s="120" t="str">
        <f>sc_PartProgramNumber_Label</f>
        <v>Program number</v>
      </c>
      <c r="B9" s="121"/>
      <c r="C9" s="121"/>
      <c r="D9" s="121"/>
      <c r="E9" s="121"/>
      <c r="F9" s="121"/>
      <c r="G9" s="121"/>
      <c r="H9" s="121"/>
      <c r="I9" s="122" t="str">
        <f>sc_PartProgramNumber</f>
        <v>1000</v>
      </c>
      <c r="J9" s="122"/>
      <c r="K9" s="122"/>
      <c r="L9" s="122"/>
      <c r="M9" s="122"/>
      <c r="N9" s="122"/>
      <c r="O9" s="122"/>
      <c r="P9" s="122"/>
      <c r="Q9" s="122"/>
      <c r="R9" s="122"/>
      <c r="S9" s="122"/>
      <c r="T9" s="122"/>
      <c r="U9" s="122"/>
      <c r="V9" s="122"/>
      <c r="W9" s="122"/>
      <c r="X9" s="122"/>
      <c r="Y9" s="122"/>
      <c r="Z9" s="122"/>
      <c r="AA9" s="152"/>
      <c r="AB9" s="153"/>
      <c r="AC9" s="153"/>
      <c r="AD9" s="153"/>
      <c r="AE9" s="153"/>
      <c r="AF9" s="153"/>
      <c r="AG9" s="153"/>
      <c r="AH9" s="153"/>
      <c r="AI9" s="153"/>
      <c r="AJ9" s="153"/>
      <c r="AK9" s="153"/>
      <c r="AL9" s="153"/>
      <c r="AM9" s="153"/>
      <c r="AN9" s="153"/>
      <c r="AO9" s="153"/>
      <c r="AP9" s="153"/>
      <c r="AQ9" s="153"/>
      <c r="AR9" s="153"/>
      <c r="AS9" s="153"/>
      <c r="AT9" s="154"/>
      <c r="BG9" s="27"/>
    </row>
    <row r="10" spans="1:59" ht="12.75" customHeight="1" x14ac:dyDescent="0.2">
      <c r="A10" s="120" t="str">
        <f>sc_PartSubroutineNumber_Label</f>
        <v>Subroutine number</v>
      </c>
      <c r="B10" s="121"/>
      <c r="C10" s="121"/>
      <c r="D10" s="121"/>
      <c r="E10" s="121"/>
      <c r="F10" s="121"/>
      <c r="G10" s="121"/>
      <c r="H10" s="121"/>
      <c r="I10" s="122" t="str">
        <f>sc_PartSubroutineNumber</f>
        <v>9</v>
      </c>
      <c r="J10" s="122"/>
      <c r="K10" s="122"/>
      <c r="L10" s="122"/>
      <c r="M10" s="122"/>
      <c r="N10" s="122"/>
      <c r="O10" s="122"/>
      <c r="P10" s="122"/>
      <c r="Q10" s="122"/>
      <c r="R10" s="122"/>
      <c r="S10" s="122"/>
      <c r="T10" s="122"/>
      <c r="U10" s="122"/>
      <c r="V10" s="122"/>
      <c r="W10" s="122"/>
      <c r="X10" s="122"/>
      <c r="Y10" s="122"/>
      <c r="Z10" s="122"/>
      <c r="AA10" s="152"/>
      <c r="AB10" s="153"/>
      <c r="AC10" s="153"/>
      <c r="AD10" s="153"/>
      <c r="AE10" s="153"/>
      <c r="AF10" s="153"/>
      <c r="AG10" s="153"/>
      <c r="AH10" s="153"/>
      <c r="AI10" s="153"/>
      <c r="AJ10" s="153"/>
      <c r="AK10" s="153"/>
      <c r="AL10" s="153"/>
      <c r="AM10" s="153"/>
      <c r="AN10" s="153"/>
      <c r="AO10" s="153"/>
      <c r="AP10" s="153"/>
      <c r="AQ10" s="153"/>
      <c r="AR10" s="153"/>
      <c r="AS10" s="153"/>
      <c r="AT10" s="154"/>
    </row>
    <row r="11" spans="1:59" ht="12.75" customHeight="1" x14ac:dyDescent="0.2">
      <c r="A11" s="129" t="str">
        <f>sc_ToolAdaptor_Label</f>
        <v>Tool adaptor</v>
      </c>
      <c r="B11" s="130"/>
      <c r="C11" s="130"/>
      <c r="D11" s="130"/>
      <c r="E11" s="130"/>
      <c r="F11" s="130"/>
      <c r="G11" s="130"/>
      <c r="H11" s="131"/>
      <c r="I11" s="126" t="str">
        <f>sc_ToolAdaptor</f>
        <v>SK40</v>
      </c>
      <c r="J11" s="127"/>
      <c r="K11" s="127"/>
      <c r="L11" s="127"/>
      <c r="M11" s="127"/>
      <c r="N11" s="127"/>
      <c r="O11" s="127"/>
      <c r="P11" s="127"/>
      <c r="Q11" s="127"/>
      <c r="R11" s="127"/>
      <c r="S11" s="127"/>
      <c r="T11" s="127"/>
      <c r="U11" s="127"/>
      <c r="V11" s="127"/>
      <c r="W11" s="127"/>
      <c r="X11" s="127"/>
      <c r="Y11" s="127"/>
      <c r="Z11" s="132"/>
      <c r="AA11" s="152"/>
      <c r="AB11" s="153"/>
      <c r="AC11" s="153"/>
      <c r="AD11" s="153"/>
      <c r="AE11" s="153"/>
      <c r="AF11" s="153"/>
      <c r="AG11" s="153"/>
      <c r="AH11" s="153"/>
      <c r="AI11" s="153"/>
      <c r="AJ11" s="153"/>
      <c r="AK11" s="153"/>
      <c r="AL11" s="153"/>
      <c r="AM11" s="153"/>
      <c r="AN11" s="153"/>
      <c r="AO11" s="153"/>
      <c r="AP11" s="153"/>
      <c r="AQ11" s="153"/>
      <c r="AR11" s="153"/>
      <c r="AS11" s="153"/>
      <c r="AT11" s="154"/>
    </row>
    <row r="12" spans="1:59" ht="12.75" customHeight="1" x14ac:dyDescent="0.2">
      <c r="A12" s="129" t="str">
        <f>sc_PartMaterialName_Label</f>
        <v>Work material</v>
      </c>
      <c r="B12" s="130"/>
      <c r="C12" s="130"/>
      <c r="D12" s="130"/>
      <c r="E12" s="130"/>
      <c r="F12" s="130"/>
      <c r="G12" s="130"/>
      <c r="H12" s="131"/>
      <c r="I12" s="126" t="str">
        <f>sc_PartMaterialName</f>
        <v>Aluminum_120BHN-69HRB</v>
      </c>
      <c r="J12" s="127"/>
      <c r="K12" s="127"/>
      <c r="L12" s="127"/>
      <c r="M12" s="127"/>
      <c r="N12" s="127"/>
      <c r="O12" s="127"/>
      <c r="P12" s="127"/>
      <c r="Q12" s="127"/>
      <c r="R12" s="127"/>
      <c r="S12" s="127"/>
      <c r="T12" s="127"/>
      <c r="U12" s="127"/>
      <c r="V12" s="127"/>
      <c r="W12" s="127"/>
      <c r="X12" s="127"/>
      <c r="Y12" s="127"/>
      <c r="Z12" s="132"/>
      <c r="AA12" s="152"/>
      <c r="AB12" s="153"/>
      <c r="AC12" s="153"/>
      <c r="AD12" s="153"/>
      <c r="AE12" s="153"/>
      <c r="AF12" s="153"/>
      <c r="AG12" s="153"/>
      <c r="AH12" s="153"/>
      <c r="AI12" s="153"/>
      <c r="AJ12" s="153"/>
      <c r="AK12" s="153"/>
      <c r="AL12" s="153"/>
      <c r="AM12" s="153"/>
      <c r="AN12" s="153"/>
      <c r="AO12" s="153"/>
      <c r="AP12" s="153"/>
      <c r="AQ12" s="153"/>
      <c r="AR12" s="153"/>
      <c r="AS12" s="153"/>
      <c r="AT12" s="154"/>
    </row>
    <row r="13" spans="1:59" ht="12.75" customHeight="1" x14ac:dyDescent="0.2">
      <c r="A13" s="129" t="str">
        <f>sc_OperationsCount_Label</f>
        <v>Operations</v>
      </c>
      <c r="B13" s="130"/>
      <c r="C13" s="130"/>
      <c r="D13" s="130"/>
      <c r="E13" s="130"/>
      <c r="F13" s="130"/>
      <c r="G13" s="130"/>
      <c r="H13" s="131"/>
      <c r="I13" s="126" t="str">
        <f>sc_OperationsCount</f>
        <v>29</v>
      </c>
      <c r="J13" s="127"/>
      <c r="K13" s="127"/>
      <c r="L13" s="127"/>
      <c r="M13" s="127"/>
      <c r="N13" s="127"/>
      <c r="O13" s="127"/>
      <c r="P13" s="127"/>
      <c r="Q13" s="127"/>
      <c r="R13" s="127"/>
      <c r="S13" s="127"/>
      <c r="T13" s="127"/>
      <c r="U13" s="127"/>
      <c r="V13" s="127"/>
      <c r="W13" s="127"/>
      <c r="X13" s="127"/>
      <c r="Y13" s="127"/>
      <c r="Z13" s="132"/>
      <c r="AA13" s="152"/>
      <c r="AB13" s="153"/>
      <c r="AC13" s="153"/>
      <c r="AD13" s="153"/>
      <c r="AE13" s="153"/>
      <c r="AF13" s="153"/>
      <c r="AG13" s="153"/>
      <c r="AH13" s="153"/>
      <c r="AI13" s="153"/>
      <c r="AJ13" s="153"/>
      <c r="AK13" s="153"/>
      <c r="AL13" s="153"/>
      <c r="AM13" s="153"/>
      <c r="AN13" s="153"/>
      <c r="AO13" s="153"/>
      <c r="AP13" s="153"/>
      <c r="AQ13" s="153"/>
      <c r="AR13" s="153"/>
      <c r="AS13" s="153"/>
      <c r="AT13" s="154"/>
    </row>
    <row r="14" spans="1:59" ht="12.75" customHeight="1" x14ac:dyDescent="0.2">
      <c r="A14" s="129" t="str">
        <f>sc_UserDefinedMainPage1_Label</f>
        <v/>
      </c>
      <c r="B14" s="130"/>
      <c r="C14" s="130"/>
      <c r="D14" s="130"/>
      <c r="E14" s="130"/>
      <c r="F14" s="130"/>
      <c r="G14" s="130"/>
      <c r="H14" s="131"/>
      <c r="I14" s="126" t="str">
        <f>sc_UserDefinedMainPage1</f>
        <v/>
      </c>
      <c r="J14" s="127"/>
      <c r="K14" s="127"/>
      <c r="L14" s="127"/>
      <c r="M14" s="127"/>
      <c r="N14" s="127"/>
      <c r="O14" s="127"/>
      <c r="P14" s="127"/>
      <c r="Q14" s="127"/>
      <c r="R14" s="127"/>
      <c r="S14" s="127"/>
      <c r="T14" s="127"/>
      <c r="U14" s="127"/>
      <c r="V14" s="127"/>
      <c r="W14" s="127"/>
      <c r="X14" s="127"/>
      <c r="Y14" s="127"/>
      <c r="Z14" s="132"/>
      <c r="AA14" s="152"/>
      <c r="AB14" s="153"/>
      <c r="AC14" s="153"/>
      <c r="AD14" s="153"/>
      <c r="AE14" s="153"/>
      <c r="AF14" s="153"/>
      <c r="AG14" s="153"/>
      <c r="AH14" s="153"/>
      <c r="AI14" s="153"/>
      <c r="AJ14" s="153"/>
      <c r="AK14" s="153"/>
      <c r="AL14" s="153"/>
      <c r="AM14" s="153"/>
      <c r="AN14" s="153"/>
      <c r="AO14" s="153"/>
      <c r="AP14" s="153"/>
      <c r="AQ14" s="153"/>
      <c r="AR14" s="153"/>
      <c r="AS14" s="153"/>
      <c r="AT14" s="154"/>
    </row>
    <row r="15" spans="1:59" ht="12.75" customHeight="1" x14ac:dyDescent="0.2">
      <c r="A15" s="129" t="str">
        <f>sc_UserDefinedMainPage2_Label</f>
        <v/>
      </c>
      <c r="B15" s="130"/>
      <c r="C15" s="130"/>
      <c r="D15" s="130"/>
      <c r="E15" s="130"/>
      <c r="F15" s="130"/>
      <c r="G15" s="130"/>
      <c r="H15" s="131"/>
      <c r="I15" s="126" t="str">
        <f>sc_UserDefinedMainPage2</f>
        <v/>
      </c>
      <c r="J15" s="127"/>
      <c r="K15" s="127"/>
      <c r="L15" s="127"/>
      <c r="M15" s="127"/>
      <c r="N15" s="127"/>
      <c r="O15" s="127"/>
      <c r="P15" s="127"/>
      <c r="Q15" s="127"/>
      <c r="R15" s="127"/>
      <c r="S15" s="127"/>
      <c r="T15" s="127"/>
      <c r="U15" s="127"/>
      <c r="V15" s="127"/>
      <c r="W15" s="127"/>
      <c r="X15" s="127"/>
      <c r="Y15" s="127"/>
      <c r="Z15" s="132"/>
      <c r="AA15" s="152"/>
      <c r="AB15" s="153"/>
      <c r="AC15" s="153"/>
      <c r="AD15" s="153"/>
      <c r="AE15" s="153"/>
      <c r="AF15" s="153"/>
      <c r="AG15" s="153"/>
      <c r="AH15" s="153"/>
      <c r="AI15" s="153"/>
      <c r="AJ15" s="153"/>
      <c r="AK15" s="153"/>
      <c r="AL15" s="153"/>
      <c r="AM15" s="153"/>
      <c r="AN15" s="153"/>
      <c r="AO15" s="153"/>
      <c r="AP15" s="153"/>
      <c r="AQ15" s="153"/>
      <c r="AR15" s="153"/>
      <c r="AS15" s="153"/>
      <c r="AT15" s="154"/>
    </row>
    <row r="16" spans="1:59" ht="12.75" customHeight="1" x14ac:dyDescent="0.2">
      <c r="A16" s="129" t="str">
        <f>sc_UserDefinedMainPage3_Label</f>
        <v/>
      </c>
      <c r="B16" s="130"/>
      <c r="C16" s="130"/>
      <c r="D16" s="130"/>
      <c r="E16" s="130"/>
      <c r="F16" s="130"/>
      <c r="G16" s="130"/>
      <c r="H16" s="131"/>
      <c r="I16" s="126" t="str">
        <f>sc_UserDefinedMainPage3</f>
        <v/>
      </c>
      <c r="J16" s="127"/>
      <c r="K16" s="127"/>
      <c r="L16" s="127"/>
      <c r="M16" s="127"/>
      <c r="N16" s="127"/>
      <c r="O16" s="127"/>
      <c r="P16" s="127"/>
      <c r="Q16" s="127"/>
      <c r="R16" s="127"/>
      <c r="S16" s="127"/>
      <c r="T16" s="127"/>
      <c r="U16" s="127"/>
      <c r="V16" s="127"/>
      <c r="W16" s="127"/>
      <c r="X16" s="127"/>
      <c r="Y16" s="127"/>
      <c r="Z16" s="132"/>
      <c r="AA16" s="152"/>
      <c r="AB16" s="153"/>
      <c r="AC16" s="153"/>
      <c r="AD16" s="153"/>
      <c r="AE16" s="153"/>
      <c r="AF16" s="153"/>
      <c r="AG16" s="153"/>
      <c r="AH16" s="153"/>
      <c r="AI16" s="153"/>
      <c r="AJ16" s="153"/>
      <c r="AK16" s="153"/>
      <c r="AL16" s="153"/>
      <c r="AM16" s="153"/>
      <c r="AN16" s="153"/>
      <c r="AO16" s="153"/>
      <c r="AP16" s="153"/>
      <c r="AQ16" s="153"/>
      <c r="AR16" s="153"/>
      <c r="AS16" s="153"/>
      <c r="AT16" s="154"/>
    </row>
    <row r="17" spans="1:46" ht="12.75" customHeight="1" x14ac:dyDescent="0.2">
      <c r="A17" s="129" t="str">
        <f>sc_UserDefinedMainPage4_Label</f>
        <v/>
      </c>
      <c r="B17" s="130"/>
      <c r="C17" s="130"/>
      <c r="D17" s="130"/>
      <c r="E17" s="130"/>
      <c r="F17" s="130"/>
      <c r="G17" s="130"/>
      <c r="H17" s="131"/>
      <c r="I17" s="126" t="str">
        <f>sc_UserDefinedMainPage4</f>
        <v/>
      </c>
      <c r="J17" s="127"/>
      <c r="K17" s="127"/>
      <c r="L17" s="127"/>
      <c r="M17" s="127"/>
      <c r="N17" s="127"/>
      <c r="O17" s="127"/>
      <c r="P17" s="127"/>
      <c r="Q17" s="127"/>
      <c r="R17" s="127"/>
      <c r="S17" s="127"/>
      <c r="T17" s="127"/>
      <c r="U17" s="127"/>
      <c r="V17" s="127"/>
      <c r="W17" s="127"/>
      <c r="X17" s="127"/>
      <c r="Y17" s="127"/>
      <c r="Z17" s="132"/>
      <c r="AA17" s="152"/>
      <c r="AB17" s="153"/>
      <c r="AC17" s="153"/>
      <c r="AD17" s="153"/>
      <c r="AE17" s="153"/>
      <c r="AF17" s="153"/>
      <c r="AG17" s="153"/>
      <c r="AH17" s="153"/>
      <c r="AI17" s="153"/>
      <c r="AJ17" s="153"/>
      <c r="AK17" s="153"/>
      <c r="AL17" s="153"/>
      <c r="AM17" s="153"/>
      <c r="AN17" s="153"/>
      <c r="AO17" s="153"/>
      <c r="AP17" s="153"/>
      <c r="AQ17" s="153"/>
      <c r="AR17" s="153"/>
      <c r="AS17" s="153"/>
      <c r="AT17" s="154"/>
    </row>
    <row r="18" spans="1:46" ht="12.75" customHeight="1" x14ac:dyDescent="0.2">
      <c r="A18" s="129" t="str">
        <f>sc_UserDefinedMainPage5_Label</f>
        <v/>
      </c>
      <c r="B18" s="130"/>
      <c r="C18" s="130"/>
      <c r="D18" s="130"/>
      <c r="E18" s="130"/>
      <c r="F18" s="130"/>
      <c r="G18" s="130"/>
      <c r="H18" s="131"/>
      <c r="I18" s="126" t="str">
        <f>sc_UserDefinedMainPage5</f>
        <v/>
      </c>
      <c r="J18" s="127"/>
      <c r="K18" s="127"/>
      <c r="L18" s="127"/>
      <c r="M18" s="127"/>
      <c r="N18" s="127"/>
      <c r="O18" s="127"/>
      <c r="P18" s="127"/>
      <c r="Q18" s="127"/>
      <c r="R18" s="127"/>
      <c r="S18" s="127"/>
      <c r="T18" s="127"/>
      <c r="U18" s="127"/>
      <c r="V18" s="127"/>
      <c r="W18" s="127"/>
      <c r="X18" s="127"/>
      <c r="Y18" s="127"/>
      <c r="Z18" s="132"/>
      <c r="AA18" s="152"/>
      <c r="AB18" s="153"/>
      <c r="AC18" s="153"/>
      <c r="AD18" s="153"/>
      <c r="AE18" s="153"/>
      <c r="AF18" s="153"/>
      <c r="AG18" s="153"/>
      <c r="AH18" s="153"/>
      <c r="AI18" s="153"/>
      <c r="AJ18" s="153"/>
      <c r="AK18" s="153"/>
      <c r="AL18" s="153"/>
      <c r="AM18" s="153"/>
      <c r="AN18" s="153"/>
      <c r="AO18" s="153"/>
      <c r="AP18" s="153"/>
      <c r="AQ18" s="153"/>
      <c r="AR18" s="153"/>
      <c r="AS18" s="153"/>
      <c r="AT18" s="154"/>
    </row>
    <row r="19" spans="1:46" ht="12.75" customHeight="1" x14ac:dyDescent="0.2">
      <c r="A19" s="129" t="str">
        <f>sc_UserDefinedMainPage6_Label</f>
        <v/>
      </c>
      <c r="B19" s="130"/>
      <c r="C19" s="130"/>
      <c r="D19" s="130"/>
      <c r="E19" s="130"/>
      <c r="F19" s="130"/>
      <c r="G19" s="130"/>
      <c r="H19" s="131"/>
      <c r="I19" s="126" t="str">
        <f>sc_UserDefinedMainPage6</f>
        <v/>
      </c>
      <c r="J19" s="127"/>
      <c r="K19" s="127"/>
      <c r="L19" s="127"/>
      <c r="M19" s="127"/>
      <c r="N19" s="127"/>
      <c r="O19" s="127"/>
      <c r="P19" s="127"/>
      <c r="Q19" s="127"/>
      <c r="R19" s="127"/>
      <c r="S19" s="127"/>
      <c r="T19" s="127"/>
      <c r="U19" s="127"/>
      <c r="V19" s="127"/>
      <c r="W19" s="127"/>
      <c r="X19" s="127"/>
      <c r="Y19" s="127"/>
      <c r="Z19" s="132"/>
      <c r="AA19" s="152"/>
      <c r="AB19" s="153"/>
      <c r="AC19" s="153"/>
      <c r="AD19" s="153"/>
      <c r="AE19" s="153"/>
      <c r="AF19" s="153"/>
      <c r="AG19" s="153"/>
      <c r="AH19" s="153"/>
      <c r="AI19" s="153"/>
      <c r="AJ19" s="153"/>
      <c r="AK19" s="153"/>
      <c r="AL19" s="153"/>
      <c r="AM19" s="153"/>
      <c r="AN19" s="153"/>
      <c r="AO19" s="153"/>
      <c r="AP19" s="153"/>
      <c r="AQ19" s="153"/>
      <c r="AR19" s="153"/>
      <c r="AS19" s="153"/>
      <c r="AT19" s="154"/>
    </row>
    <row r="20" spans="1:46" ht="12.75" customHeight="1" x14ac:dyDescent="0.2">
      <c r="A20" s="120" t="str">
        <f>sc_UserDefinedMainPage7_Label</f>
        <v/>
      </c>
      <c r="B20" s="121"/>
      <c r="C20" s="121"/>
      <c r="D20" s="121"/>
      <c r="E20" s="121"/>
      <c r="F20" s="121"/>
      <c r="G20" s="121"/>
      <c r="H20" s="121"/>
      <c r="I20" s="122" t="str">
        <f>sc_UserDefinedMainPage7</f>
        <v/>
      </c>
      <c r="J20" s="122"/>
      <c r="K20" s="122"/>
      <c r="L20" s="122"/>
      <c r="M20" s="122"/>
      <c r="N20" s="122"/>
      <c r="O20" s="122"/>
      <c r="P20" s="122"/>
      <c r="Q20" s="122"/>
      <c r="R20" s="122"/>
      <c r="S20" s="122"/>
      <c r="T20" s="122"/>
      <c r="U20" s="122"/>
      <c r="V20" s="122"/>
      <c r="W20" s="122"/>
      <c r="X20" s="122"/>
      <c r="Y20" s="122"/>
      <c r="Z20" s="122"/>
      <c r="AA20" s="152"/>
      <c r="AB20" s="153"/>
      <c r="AC20" s="153"/>
      <c r="AD20" s="153"/>
      <c r="AE20" s="153"/>
      <c r="AF20" s="153"/>
      <c r="AG20" s="153"/>
      <c r="AH20" s="153"/>
      <c r="AI20" s="153"/>
      <c r="AJ20" s="153"/>
      <c r="AK20" s="153"/>
      <c r="AL20" s="153"/>
      <c r="AM20" s="153"/>
      <c r="AN20" s="153"/>
      <c r="AO20" s="153"/>
      <c r="AP20" s="153"/>
      <c r="AQ20" s="153"/>
      <c r="AR20" s="153"/>
      <c r="AS20" s="153"/>
      <c r="AT20" s="154"/>
    </row>
    <row r="21" spans="1:46" ht="12.75" customHeight="1" x14ac:dyDescent="0.2">
      <c r="A21" s="120" t="str">
        <f>sc_UserDefinedMainPage8_Label</f>
        <v/>
      </c>
      <c r="B21" s="121"/>
      <c r="C21" s="121"/>
      <c r="D21" s="121"/>
      <c r="E21" s="121"/>
      <c r="F21" s="121"/>
      <c r="G21" s="121"/>
      <c r="H21" s="121"/>
      <c r="I21" s="122" t="str">
        <f>sc_UserDefinedMainPage8</f>
        <v/>
      </c>
      <c r="J21" s="122"/>
      <c r="K21" s="122"/>
      <c r="L21" s="122"/>
      <c r="M21" s="122"/>
      <c r="N21" s="122"/>
      <c r="O21" s="122"/>
      <c r="P21" s="122"/>
      <c r="Q21" s="122"/>
      <c r="R21" s="122"/>
      <c r="S21" s="122"/>
      <c r="T21" s="122"/>
      <c r="U21" s="122"/>
      <c r="V21" s="122"/>
      <c r="W21" s="122"/>
      <c r="X21" s="122"/>
      <c r="Y21" s="122"/>
      <c r="Z21" s="122"/>
      <c r="AA21" s="155"/>
      <c r="AB21" s="156"/>
      <c r="AC21" s="156"/>
      <c r="AD21" s="156"/>
      <c r="AE21" s="156"/>
      <c r="AF21" s="156"/>
      <c r="AG21" s="156"/>
      <c r="AH21" s="156"/>
      <c r="AI21" s="156"/>
      <c r="AJ21" s="156"/>
      <c r="AK21" s="156"/>
      <c r="AL21" s="156"/>
      <c r="AM21" s="156"/>
      <c r="AN21" s="156"/>
      <c r="AO21" s="156"/>
      <c r="AP21" s="156"/>
      <c r="AQ21" s="156"/>
      <c r="AR21" s="156"/>
      <c r="AS21" s="156"/>
      <c r="AT21" s="157"/>
    </row>
    <row r="22" spans="1:46" ht="12.75" customHeight="1" x14ac:dyDescent="0.2">
      <c r="A22" s="120" t="str">
        <f>sc_UserDefinedMainPage9_Label</f>
        <v/>
      </c>
      <c r="B22" s="121"/>
      <c r="C22" s="121"/>
      <c r="D22" s="121"/>
      <c r="E22" s="121"/>
      <c r="F22" s="121"/>
      <c r="G22" s="121"/>
      <c r="H22" s="121"/>
      <c r="I22" s="123" t="str">
        <f>sc_UserDefinedMainPage9</f>
        <v/>
      </c>
      <c r="J22" s="124"/>
      <c r="K22" s="124"/>
      <c r="L22" s="124"/>
      <c r="M22" s="124"/>
      <c r="N22" s="124"/>
      <c r="O22" s="124"/>
      <c r="P22" s="124"/>
      <c r="Q22" s="124"/>
      <c r="R22" s="124"/>
      <c r="S22" s="124"/>
      <c r="T22" s="124"/>
      <c r="U22" s="124"/>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5"/>
    </row>
    <row r="23" spans="1:46" ht="12.75" customHeight="1" x14ac:dyDescent="0.2">
      <c r="A23" s="120" t="str">
        <f>sc_StockSizeHeader</f>
        <v>Stock Size</v>
      </c>
      <c r="B23" s="121"/>
      <c r="C23" s="121"/>
      <c r="D23" s="121"/>
      <c r="E23" s="121"/>
      <c r="F23" s="121"/>
      <c r="G23" s="121"/>
      <c r="H23" s="121"/>
      <c r="I23" s="126" t="str">
        <f>"X:"&amp;sc_StockSize_X&amp;" Y:"&amp;sc_StockSize_Y&amp;" Z:"&amp;sc_StockSize_Z</f>
        <v>X:240 Y:240 Z:108</v>
      </c>
      <c r="J23" s="127"/>
      <c r="K23" s="127"/>
      <c r="L23" s="127"/>
      <c r="M23" s="127"/>
      <c r="N23" s="127"/>
      <c r="O23" s="127"/>
      <c r="P23" s="127"/>
      <c r="Q23" s="127"/>
      <c r="R23" s="127"/>
      <c r="S23" s="127"/>
      <c r="T23" s="127"/>
      <c r="U23" s="127"/>
      <c r="V23" s="127"/>
      <c r="W23" s="127"/>
      <c r="X23" s="127"/>
      <c r="Y23" s="127"/>
      <c r="Z23" s="127"/>
      <c r="AA23" s="127"/>
      <c r="AB23" s="127"/>
      <c r="AC23" s="127"/>
      <c r="AD23" s="127"/>
      <c r="AE23" s="127"/>
      <c r="AF23" s="127"/>
      <c r="AG23" s="127"/>
      <c r="AH23" s="127"/>
      <c r="AI23" s="127"/>
      <c r="AJ23" s="127"/>
      <c r="AK23" s="127"/>
      <c r="AL23" s="127"/>
      <c r="AM23" s="127"/>
      <c r="AN23" s="127"/>
      <c r="AO23" s="127"/>
      <c r="AP23" s="127"/>
      <c r="AQ23" s="127"/>
      <c r="AR23" s="127"/>
      <c r="AS23" s="127"/>
      <c r="AT23" s="128"/>
    </row>
    <row r="24" spans="1:46" ht="12.75" customHeight="1" x14ac:dyDescent="0.2">
      <c r="A24" s="108" t="str">
        <f>sc_ModelName_Label</f>
        <v>Model name</v>
      </c>
      <c r="B24" s="109"/>
      <c r="C24" s="109"/>
      <c r="D24" s="109"/>
      <c r="E24" s="109"/>
      <c r="F24" s="109"/>
      <c r="G24" s="109"/>
      <c r="H24" s="110"/>
      <c r="I24" s="114" t="str">
        <f>sc_ModelName</f>
        <v>D:\Setup Sheet Project\Demo Part - Web Configurator\CAM\Demo.SLDASM</v>
      </c>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115"/>
      <c r="AR24" s="115"/>
      <c r="AS24" s="115"/>
      <c r="AT24" s="116"/>
    </row>
    <row r="25" spans="1:46" ht="12.75" customHeight="1" x14ac:dyDescent="0.2">
      <c r="A25" s="111"/>
      <c r="B25" s="112"/>
      <c r="C25" s="112"/>
      <c r="D25" s="112"/>
      <c r="E25" s="112"/>
      <c r="F25" s="112"/>
      <c r="G25" s="112"/>
      <c r="H25" s="113"/>
      <c r="I25" s="117"/>
      <c r="J25" s="118"/>
      <c r="K25" s="118"/>
      <c r="L25" s="118"/>
      <c r="M25" s="118"/>
      <c r="N25" s="118"/>
      <c r="O25" s="118"/>
      <c r="P25" s="118"/>
      <c r="Q25" s="118"/>
      <c r="R25" s="118"/>
      <c r="S25" s="118"/>
      <c r="T25" s="118"/>
      <c r="U25" s="118"/>
      <c r="V25" s="118"/>
      <c r="W25" s="118"/>
      <c r="X25" s="118"/>
      <c r="Y25" s="118"/>
      <c r="Z25" s="118"/>
      <c r="AA25" s="118"/>
      <c r="AB25" s="118"/>
      <c r="AC25" s="118"/>
      <c r="AD25" s="118"/>
      <c r="AE25" s="118"/>
      <c r="AF25" s="118"/>
      <c r="AG25" s="118"/>
      <c r="AH25" s="118"/>
      <c r="AI25" s="118"/>
      <c r="AJ25" s="118"/>
      <c r="AK25" s="118"/>
      <c r="AL25" s="118"/>
      <c r="AM25" s="118"/>
      <c r="AN25" s="118"/>
      <c r="AO25" s="118"/>
      <c r="AP25" s="118"/>
      <c r="AQ25" s="118"/>
      <c r="AR25" s="118"/>
      <c r="AS25" s="118"/>
      <c r="AT25" s="119"/>
    </row>
    <row r="26" spans="1:46" ht="12.75" customHeight="1" x14ac:dyDescent="0.2">
      <c r="A26" s="108" t="str">
        <f>sc_PartFullName_Label</f>
        <v>Directory</v>
      </c>
      <c r="B26" s="109"/>
      <c r="C26" s="109"/>
      <c r="D26" s="109"/>
      <c r="E26" s="109"/>
      <c r="F26" s="109"/>
      <c r="G26" s="109"/>
      <c r="H26" s="110"/>
      <c r="I26" s="114" t="str">
        <f>sc_PartFullName</f>
        <v>D:\SetupSheet_Videos\CAM_Part\DEMO.prz</v>
      </c>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115"/>
      <c r="AJ26" s="115"/>
      <c r="AK26" s="115"/>
      <c r="AL26" s="115"/>
      <c r="AM26" s="115"/>
      <c r="AN26" s="115"/>
      <c r="AO26" s="115"/>
      <c r="AP26" s="115"/>
      <c r="AQ26" s="115"/>
      <c r="AR26" s="115"/>
      <c r="AS26" s="115"/>
      <c r="AT26" s="116"/>
    </row>
    <row r="27" spans="1:46" ht="12.75" customHeight="1" x14ac:dyDescent="0.2">
      <c r="A27" s="111"/>
      <c r="B27" s="112"/>
      <c r="C27" s="112"/>
      <c r="D27" s="112"/>
      <c r="E27" s="112"/>
      <c r="F27" s="112"/>
      <c r="G27" s="112"/>
      <c r="H27" s="113"/>
      <c r="I27" s="117"/>
      <c r="J27" s="118"/>
      <c r="K27" s="118"/>
      <c r="L27" s="118"/>
      <c r="M27" s="118"/>
      <c r="N27" s="118"/>
      <c r="O27" s="118"/>
      <c r="P27" s="118"/>
      <c r="Q27" s="118"/>
      <c r="R27" s="118"/>
      <c r="S27" s="118"/>
      <c r="T27" s="118"/>
      <c r="U27" s="118"/>
      <c r="V27" s="118"/>
      <c r="W27" s="118"/>
      <c r="X27" s="118"/>
      <c r="Y27" s="118"/>
      <c r="Z27" s="118"/>
      <c r="AA27" s="118"/>
      <c r="AB27" s="118"/>
      <c r="AC27" s="118"/>
      <c r="AD27" s="118"/>
      <c r="AE27" s="118"/>
      <c r="AF27" s="118"/>
      <c r="AG27" s="118"/>
      <c r="AH27" s="118"/>
      <c r="AI27" s="118"/>
      <c r="AJ27" s="118"/>
      <c r="AK27" s="118"/>
      <c r="AL27" s="118"/>
      <c r="AM27" s="118"/>
      <c r="AN27" s="118"/>
      <c r="AO27" s="118"/>
      <c r="AP27" s="118"/>
      <c r="AQ27" s="118"/>
      <c r="AR27" s="118"/>
      <c r="AS27" s="118"/>
      <c r="AT27" s="119"/>
    </row>
    <row r="28" spans="1:46" ht="12.75" customHeight="1" x14ac:dyDescent="0.2">
      <c r="A28" s="108" t="str">
        <f>sc_PartNoteHeader</f>
        <v>Part Notes</v>
      </c>
      <c r="B28" s="109"/>
      <c r="C28" s="109"/>
      <c r="D28" s="109"/>
      <c r="E28" s="109"/>
      <c r="F28" s="109"/>
      <c r="G28" s="109"/>
      <c r="H28" s="110"/>
      <c r="I28" s="114" t="str">
        <f>sc_PartNotes</f>
        <v/>
      </c>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6"/>
    </row>
    <row r="29" spans="1:46" ht="12.75" customHeight="1" x14ac:dyDescent="0.2">
      <c r="A29" s="111"/>
      <c r="B29" s="112"/>
      <c r="C29" s="112"/>
      <c r="D29" s="112"/>
      <c r="E29" s="112"/>
      <c r="F29" s="112"/>
      <c r="G29" s="112"/>
      <c r="H29" s="113"/>
      <c r="I29" s="117"/>
      <c r="J29" s="118"/>
      <c r="K29" s="118"/>
      <c r="L29" s="118"/>
      <c r="M29" s="118"/>
      <c r="N29" s="118"/>
      <c r="O29" s="118"/>
      <c r="P29" s="118"/>
      <c r="Q29" s="118"/>
      <c r="R29" s="118"/>
      <c r="S29" s="118"/>
      <c r="T29" s="118"/>
      <c r="U29" s="118"/>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9"/>
    </row>
    <row r="30" spans="1:46" ht="12.75" customHeight="1" thickBot="1" x14ac:dyDescent="0.25">
      <c r="A30" s="99" t="str">
        <f>sc_PartName_Label</f>
        <v>CAM part name</v>
      </c>
      <c r="B30" s="100"/>
      <c r="C30" s="100"/>
      <c r="D30" s="100"/>
      <c r="E30" s="100"/>
      <c r="F30" s="100"/>
      <c r="G30" s="100"/>
      <c r="H30" s="100"/>
      <c r="I30" s="101" t="str">
        <f>sc_PartName</f>
        <v>DEMO</v>
      </c>
      <c r="J30" s="101"/>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101"/>
      <c r="AN30" s="101"/>
      <c r="AO30" s="101"/>
      <c r="AP30" s="101"/>
      <c r="AQ30" s="101"/>
      <c r="AR30" s="101"/>
      <c r="AS30" s="101"/>
      <c r="AT30" s="102"/>
    </row>
    <row r="31" spans="1:46" ht="12.75" customHeight="1" thickTop="1" x14ac:dyDescent="0.2">
      <c r="A31" s="103" t="s">
        <v>24</v>
      </c>
      <c r="B31" s="104"/>
      <c r="C31" s="104"/>
      <c r="D31" s="104"/>
      <c r="E31" s="104"/>
      <c r="F31" s="104"/>
      <c r="G31" s="104"/>
      <c r="H31" s="105"/>
      <c r="I31" s="106" t="s">
        <v>25</v>
      </c>
      <c r="J31" s="104"/>
      <c r="K31" s="104"/>
      <c r="L31" s="104"/>
      <c r="M31" s="104"/>
      <c r="N31" s="104"/>
      <c r="O31" s="104"/>
      <c r="P31" s="105"/>
      <c r="Q31" s="106" t="s">
        <v>26</v>
      </c>
      <c r="R31" s="104"/>
      <c r="S31" s="104"/>
      <c r="T31" s="104"/>
      <c r="U31" s="104"/>
      <c r="V31" s="104"/>
      <c r="W31" s="104"/>
      <c r="X31" s="105"/>
      <c r="Y31" s="106" t="s">
        <v>27</v>
      </c>
      <c r="Z31" s="104"/>
      <c r="AA31" s="104"/>
      <c r="AB31" s="104"/>
      <c r="AC31" s="104"/>
      <c r="AD31" s="104"/>
      <c r="AE31" s="104"/>
      <c r="AF31" s="105"/>
      <c r="AG31" s="106" t="s">
        <v>28</v>
      </c>
      <c r="AH31" s="104"/>
      <c r="AI31" s="104"/>
      <c r="AJ31" s="104"/>
      <c r="AK31" s="104"/>
      <c r="AL31" s="104"/>
      <c r="AM31" s="105"/>
      <c r="AN31" s="106" t="s">
        <v>29</v>
      </c>
      <c r="AO31" s="104"/>
      <c r="AP31" s="104"/>
      <c r="AQ31" s="104"/>
      <c r="AR31" s="104"/>
      <c r="AS31" s="104"/>
      <c r="AT31" s="107"/>
    </row>
    <row r="32" spans="1:46" ht="12.75" customHeight="1" thickBot="1" x14ac:dyDescent="0.25">
      <c r="A32" s="94" t="str">
        <f>sc_MotionLimitsMin_X</f>
        <v>-191.999</v>
      </c>
      <c r="B32" s="95"/>
      <c r="C32" s="95"/>
      <c r="D32" s="95"/>
      <c r="E32" s="95"/>
      <c r="F32" s="95"/>
      <c r="G32" s="95"/>
      <c r="H32" s="96"/>
      <c r="I32" s="97" t="str">
        <f>sc_MotionLimitsMax_X</f>
        <v>175.999</v>
      </c>
      <c r="J32" s="97"/>
      <c r="K32" s="97"/>
      <c r="L32" s="97"/>
      <c r="M32" s="97"/>
      <c r="N32" s="97"/>
      <c r="O32" s="97"/>
      <c r="P32" s="97"/>
      <c r="Q32" s="97" t="str">
        <f>sc_MotionLimitsMin_Y</f>
        <v>-143.15</v>
      </c>
      <c r="R32" s="97"/>
      <c r="S32" s="97"/>
      <c r="T32" s="97"/>
      <c r="U32" s="97"/>
      <c r="V32" s="97"/>
      <c r="W32" s="97"/>
      <c r="X32" s="97"/>
      <c r="Y32" s="97" t="str">
        <f>sc_MotionLimitsMax_Y</f>
        <v>185.033</v>
      </c>
      <c r="Z32" s="97"/>
      <c r="AA32" s="97"/>
      <c r="AB32" s="97"/>
      <c r="AC32" s="97"/>
      <c r="AD32" s="97"/>
      <c r="AE32" s="97"/>
      <c r="AF32" s="97"/>
      <c r="AG32" s="97" t="str">
        <f>sc_MotionLimitsMin_Z</f>
        <v>-182.348</v>
      </c>
      <c r="AH32" s="97"/>
      <c r="AI32" s="97"/>
      <c r="AJ32" s="97"/>
      <c r="AK32" s="97"/>
      <c r="AL32" s="97"/>
      <c r="AM32" s="97"/>
      <c r="AN32" s="97" t="str">
        <f>sc_MotionLimitsMax_Z</f>
        <v>26</v>
      </c>
      <c r="AO32" s="97"/>
      <c r="AP32" s="97"/>
      <c r="AQ32" s="97"/>
      <c r="AR32" s="97"/>
      <c r="AS32" s="97"/>
      <c r="AT32" s="98"/>
    </row>
    <row r="33" spans="1:47" ht="12.75" customHeight="1" thickBot="1" x14ac:dyDescent="0.25">
      <c r="AA33" s="88" t="str">
        <f>sc_PartTotalTime_Label&amp;":"</f>
        <v>Total time:</v>
      </c>
      <c r="AB33" s="89"/>
      <c r="AC33" s="89"/>
      <c r="AD33" s="89"/>
      <c r="AE33" s="89"/>
      <c r="AF33" s="89"/>
      <c r="AG33" s="89"/>
      <c r="AH33" s="89"/>
      <c r="AI33" s="89"/>
      <c r="AJ33" s="90"/>
      <c r="AK33" s="91" t="str">
        <f>sc_PartTotalTime</f>
        <v xml:space="preserve">  4:52:39</v>
      </c>
      <c r="AL33" s="92"/>
      <c r="AM33" s="92"/>
      <c r="AN33" s="92"/>
      <c r="AO33" s="92"/>
      <c r="AP33" s="92"/>
      <c r="AQ33" s="92"/>
      <c r="AR33" s="92"/>
      <c r="AS33" s="92"/>
      <c r="AT33" s="93"/>
    </row>
    <row r="34" spans="1:47" ht="12.75" customHeight="1" x14ac:dyDescent="0.2">
      <c r="Z34" s="8"/>
      <c r="AA34" s="8"/>
      <c r="AB34" s="8"/>
      <c r="AC34" s="8"/>
      <c r="AD34" s="8"/>
      <c r="AE34" s="8"/>
      <c r="AF34" s="8"/>
      <c r="AG34" s="8"/>
      <c r="AH34" s="8"/>
      <c r="AI34" s="8"/>
      <c r="AL34" s="8"/>
      <c r="AM34" s="8"/>
      <c r="AN34" s="8"/>
      <c r="AO34" s="8"/>
      <c r="AP34" s="8"/>
      <c r="AQ34" s="8"/>
      <c r="AR34" s="8"/>
      <c r="AS34" s="8"/>
      <c r="AT34" s="8"/>
    </row>
    <row r="35" spans="1:47" ht="12.75" customHeight="1" x14ac:dyDescent="0.2">
      <c r="Z35" s="8"/>
      <c r="AA35" s="8"/>
      <c r="AB35" s="8"/>
      <c r="AC35" s="8"/>
      <c r="AD35" s="8"/>
      <c r="AE35" s="8"/>
      <c r="AF35" s="8"/>
      <c r="AG35" s="8"/>
      <c r="AH35" s="8"/>
      <c r="AI35" s="8"/>
      <c r="AL35" s="8"/>
      <c r="AM35" s="8"/>
      <c r="AN35" s="8"/>
      <c r="AO35" s="8"/>
      <c r="AP35" s="8"/>
      <c r="AQ35" s="8"/>
      <c r="AR35" s="8"/>
      <c r="AS35" s="8"/>
      <c r="AT35" s="8"/>
    </row>
    <row r="36" spans="1:47" ht="12.75" customHeight="1" thickBot="1" x14ac:dyDescent="0.25">
      <c r="A36" s="4"/>
    </row>
    <row r="37" spans="1:47" ht="12.75" customHeight="1" x14ac:dyDescent="0.2">
      <c r="A37" s="74" t="str">
        <f>" T"&amp;user_tool_number_tool&amp;
IF(tool_IdNumber&lt;&gt;"","  ID: "&amp;tool_IdNumber,"")</f>
        <v xml:space="preserve"> T1</v>
      </c>
      <c r="B37" s="75"/>
      <c r="C37" s="75"/>
      <c r="D37" s="75"/>
      <c r="E37" s="75"/>
      <c r="F37" s="76"/>
      <c r="G37" s="80" t="str">
        <f>tool_Description_Label&amp;": "</f>
        <v xml:space="preserve">Tool Description: </v>
      </c>
      <c r="H37" s="81"/>
      <c r="I37" s="81"/>
      <c r="J37" s="81"/>
      <c r="K37" s="81"/>
      <c r="L37" s="81"/>
      <c r="M37" s="81"/>
      <c r="N37" s="81"/>
      <c r="O37" s="81"/>
      <c r="P37" s="84" t="str">
        <f>tool_Description</f>
        <v>Face Mill description</v>
      </c>
      <c r="Q37" s="84"/>
      <c r="R37" s="84"/>
      <c r="S37" s="84"/>
      <c r="T37" s="84"/>
      <c r="U37" s="84"/>
      <c r="V37" s="84"/>
      <c r="W37" s="84"/>
      <c r="X37" s="84"/>
      <c r="Y37" s="84"/>
      <c r="Z37" s="84"/>
      <c r="AA37" s="84"/>
      <c r="AB37" s="84"/>
      <c r="AC37" s="84"/>
      <c r="AD37" s="84"/>
      <c r="AE37" s="84"/>
      <c r="AF37" s="84"/>
      <c r="AG37" s="84"/>
      <c r="AH37" s="84"/>
      <c r="AI37" s="84"/>
      <c r="AJ37" s="84"/>
      <c r="AK37" s="84"/>
      <c r="AL37" s="84"/>
      <c r="AM37" s="84"/>
      <c r="AN37" s="84"/>
      <c r="AO37" s="84"/>
      <c r="AP37" s="84"/>
      <c r="AQ37" s="84"/>
      <c r="AR37" s="84"/>
      <c r="AS37" s="84"/>
      <c r="AT37" s="85"/>
    </row>
    <row r="38" spans="1:47" ht="12.75" customHeight="1" x14ac:dyDescent="0.2">
      <c r="A38" s="77"/>
      <c r="B38" s="78"/>
      <c r="C38" s="78"/>
      <c r="D38" s="78"/>
      <c r="E38" s="78"/>
      <c r="F38" s="79"/>
      <c r="G38" s="82"/>
      <c r="H38" s="83"/>
      <c r="I38" s="83"/>
      <c r="J38" s="83"/>
      <c r="K38" s="83"/>
      <c r="L38" s="83"/>
      <c r="M38" s="83"/>
      <c r="N38" s="83"/>
      <c r="O38" s="83"/>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7"/>
    </row>
    <row r="39" spans="1:47" ht="12.75" customHeight="1" x14ac:dyDescent="0.2">
      <c r="A39" s="62" t="str">
        <f>IF(sc_CheckImageToolPreview="1","&lt;img&gt;"&amp;tool_Image,"")</f>
        <v>&lt;img&gt;AHT_tool2.png</v>
      </c>
      <c r="B39" s="63"/>
      <c r="C39" s="63"/>
      <c r="D39" s="63"/>
      <c r="E39" s="63"/>
      <c r="F39" s="63"/>
      <c r="G39" s="63"/>
      <c r="H39" s="63"/>
      <c r="I39" s="63"/>
      <c r="J39" s="64" t="str">
        <f>IF(sc_CheckImageToolParameters="1","&lt;img&gt;"&amp;tool_ParamsImage,"")</f>
        <v>&lt;img&gt;ToolsImages/mill_type_20.png</v>
      </c>
      <c r="K39" s="63"/>
      <c r="L39" s="63"/>
      <c r="M39" s="63"/>
      <c r="N39" s="63"/>
      <c r="O39" s="65"/>
      <c r="P39" s="70" t="str">
        <f>IF(tool_TToolInsertShape&lt;&gt;"",tool_TToolInsertShape_Label&amp;": "&amp;tool_TToolInsertShape&amp;CHAR(10),"")&amp;
IF(AND(sc_CheckTurnA="1",tool_TToolA&lt;&gt;""),"A: "&amp;tool_TToolA&amp;tool_LengthUnit&amp;CHAR(10),"")&amp;
IF(AND(sc_CheckMillD="1",tool_Dia&lt;&gt;""),"D: "&amp;tool_Dia&amp;tool_DiameterUnit&amp;CHAR(10),"")&amp;
IF(tool_TToolCutDir&lt;&gt;"",tool_TToolCutDir_Label&amp;": "&amp;tool_TToolCutDir&amp;CHAR(10),"")&amp;
IF(AND(sc_CheckTurnB="1",tool_TToolB&lt;&gt;""),"B: "&amp;tool_TToolB&amp;tool_LengthUnit&amp;CHAR(10),"")&amp;
IF(AND(sc_CheckMillAD="1",tool_AD&lt;&gt;""),"AD: "&amp;tool_AD&amp;tool_DiameterUnit&amp;CHAR(10),"")&amp;
IF(AND(sc_CheckTurnD1="1",tool_D1&lt;&gt;"",tool_D1&lt;&gt;"0"),"D1: "&amp;tool_D1&amp;tool_LengthUnit&amp;CHAR(10),"")&amp;
IF(tool_TToolInsertA&lt;&gt;"",tool_TToolInsertA_Label&amp;": "&amp;tool_TToolInsertA&amp;CHAR(10),"")&amp;
IF(AND(sc_CheckTurnD="1",tool_TToolD&lt;&gt;""),"D: "&amp;tool_TToolD&amp;tool_LengthUnit&amp;CHAR(10),"")&amp;
IF(AND(sc_CheckMillTD="1",tool_TD&lt;&gt;"",tool_TD&lt;&gt;"0",tool_TD&lt;&gt;"-1000000000"),"TD: "&amp;tool_TD&amp;tool_DiameterUnit&amp;CHAR(10),"")&amp;
IF(AND(sc_CheckMillCD="1",tool_CD&lt;&gt;""),"CD: "&amp;tool_CD&amp;tool_DiameterUnit&amp;CHAR(10),"")&amp;
IF(AND(tool_SD&lt;&gt;"",tool_SD&lt;&gt;"0"),"SD: "&amp;tool_SD&amp;tool_DiameterUnit&amp;CHAR(10),"")&amp;
IF(tool_TToolInsertD&lt;&gt;"",tool_TToolInsertD_Label&amp;": "&amp;tool_TToolInsertD&amp;CHAR(10),"")&amp;
IF(AND(sc_CheckTurnE="1",tool_TToolE&lt;&gt;""),"E: "&amp;tool_TToolE&amp;tool_LengthUnit&amp;CHAR(10),"")&amp;
IF(tool_TToolInsertp&lt;&gt;"",tool_TToolInsertp_Label&amp;": "&amp;tool_TToolInsertp&amp;CHAR(10),"")&amp;
IF(AND(sc_CheckTurnF="1",tool_TToolF&lt;&gt;""),"F: "&amp;tool_TToolF&amp;CHAR(10),"")&amp;
IF(AND(sc_CheckTurnH="1",tool_TToolH&lt;&gt;""),"H: "&amp;tool_TToolH&amp;CHAR(10),"")&amp;
IF(AND(sc_CheckMillR="1",tool_R&lt;&gt;"",tool_R&lt;&gt;"0",tool_R&lt;&gt;"-1000000000"),"R: "&amp;tool_R&amp;tool_LengthUnit&amp;CHAR(10),"")&amp;
IF(AND(sc_CheckTurnK="1",tool_TToolK&lt;&gt;""),"K: "&amp;tool_TToolK&amp;CHAR(10),"")&amp;
IF(AND(sc_CheckMillA="1",tool_A&lt;&gt;""),"A: "&amp;tool_A&amp;"°"&amp;CHAR(10),"")</f>
        <v xml:space="preserve">D: 60mm
AD: 32mm
TD: 60mm
A: 0°
</v>
      </c>
      <c r="Q39" s="71"/>
      <c r="R39" s="71"/>
      <c r="S39" s="71"/>
      <c r="T39" s="71"/>
      <c r="U39" s="71"/>
      <c r="V39" s="71" t="str">
        <f>IF(AND(sc_CheckMillOHL="1",tool_OHL&lt;&gt;""),"OHL: "&amp;tool_OHL&amp;tool_LengthUnit&amp;CHAR(10),"")&amp;
IF(AND(sc_CheckMillCL="1",tool_CL&lt;&gt;""),"CL: "&amp;tool_CL&amp;tool_LengthUnit&amp;CHAR(10),"")&amp;
IF(AND(sc_CheckMillH="1",tool_H_length&lt;&gt;""),"H: "&amp;tool_H_length&amp;tool_LengthUnit&amp;CHAR(10),"")&amp;
IF(AND(sc_CheckMillTL="1",tool_TL&lt;&gt;""),"TL: "&amp;tool_TL&amp;tool_LengthUnit&amp;CHAR(10),"")&amp;
IF(AND(sc_CheckTurnG="1",tool_TToolG&lt;&gt;""),"G: "&amp;tool_TToolG&amp;tool_LengthUnit&amp;CHAR(10),"")&amp;
IF(tool_TToolInsertH&lt;&gt;"",tool_TToolInsertH_Label&amp;": "&amp;tool_TToolInsertH&amp;CHAR(10),"")&amp;
IF(AND(sc_CheckTurnC="1",tool_TToolC&lt;&gt;""),"C: "&amp;tool_TToolC&amp;tool_LengthUnit&amp;CHAR(10),"")&amp;
IF(AND(sc_CheckMillSL="1",tool_SL&lt;&gt;""),"SL: "&amp;tool_SL&amp;tool_LengthUnit&amp;CHAR(10),"")&amp;
IF(AND(sc_CheckTurnNosePoint="1",tool_TToolNosePoint&lt;&gt;""),tool_TToolNosePoint_Label&amp;": "&amp;tool_TToolNosePoint&amp;CHAR(10),"")&amp;
IF(tool_TCL&lt;&gt;"","TCL: "&amp;tool_TCL&amp;CHAR(10),"")&amp;
IF(tool_TToolInsertName&lt;&gt;"",tool_TToolInsertName_Label&amp;":"&amp;CHAR(10)&amp;tool_TToolInsertName&amp;CHAR(10),"")</f>
        <v xml:space="preserve">OHL: 30mm
CL: 20mm
H: 130mm
TL: 60mm
SL: 40mm
</v>
      </c>
      <c r="W39" s="71"/>
      <c r="X39" s="71"/>
      <c r="Y39" s="71"/>
      <c r="Z39" s="71"/>
      <c r="AA39" s="71"/>
      <c r="AB39" s="71" t="str">
        <f>IF(AND(sc_CheckTurnL="1",tool_TToolL&lt;&gt;""),"L: "&amp;tool_TToolL&amp;tool_LengthUnit&amp;CHAR(10),"")&amp;
IF(AND(sc_CheckTurn_b="1",tool_TTool_b&lt;&gt;""),"b: "&amp;tool_TTool_b&amp;tool_LengthUnit&amp;CHAR(10),"")&amp;
IF(AND(sc_CheckTurnW="1",tool_TToolW&lt;&gt;""),"W: "&amp;tool_TToolW&amp;tool_LengthUnit&amp;CHAR(10),"")&amp;
IF(AND(sc_CheckMillTipL="1",tool_TipL&lt;&gt;"",tool_TipL&lt;&gt;"0",tool_TipL&lt;&gt;"-1000000000"),"TipL: "&amp;tool_TipL&amp;tool_LengthUnit&amp;CHAR(10),"")&amp;
IF(AND(sc_CheckMillConeL="1",tool_ConeL&lt;&gt;"",tool_ConeL&lt;&gt;"0",tool_ConeL&lt;&gt;"-1000000000"),"ConeL: "&amp;tool_ConeL&amp;tool_LengthUnit&amp;CHAR(10),"")&amp;
IF(AND(sc_CheckTurnD1="1",tool_TToolD1&lt;&gt;""),"D1: "&amp;tool_TToolD1&amp;CHAR(10),"")&amp;
IF(AND(sc_CheckTurnD2="1",tool_TToolD2&lt;&gt;""),"D2: "&amp;tool_TToolD2&amp;CHAR(10),"")&amp;
IF(tool_TToolShankType&lt;&gt;"",tool_TToolShankType_Label&amp;": "&amp;tool_TToolShankType&amp;CHAR(10),"")&amp;
IF(AND(tool_TToolR&lt;&gt;"",sc_CheckTurnR="1"),"R: "&amp;tool_TToolR&amp;CHAR(10),"")&amp;
IF(AND(sc_CheckMillSA="1",tool_SA&lt;&gt;""),"SA: "&amp;tool_SA&amp;"°"&amp;CHAR(10),"")&amp;
IF(tool_TToolLength&lt;&gt;"",tool_TToolLength_Label&amp;": "&amp;tool_TToolLength&amp;tool_LengthUnit&amp;CHAR(10),"")&amp;
IF(AND(sc_CheckTurnRa="1",tool_TToolRa&lt;&gt;""),"Ra: "&amp;tool_TToolRa&amp;CHAR(10),"")&amp;
IF(AND(sc_CheckMillCHL="1",tool_ChL&lt;&gt;"",tool_ChL&lt;&gt;"0",tool_ChL&lt;&gt;"-1000000000"),"ChL: "&amp;tool_ChL&amp;tool_LengthUnit&amp;CHAR(10),"")&amp;
IF(tool_TToolShankWidth&lt;&gt;"",tool_TToolShankWidth_Label&amp;": "&amp;tool_TToolShankWidth&amp;CHAR(10),"")&amp;
IF(AND(sc_CheckTurnRb="1",tool_TToolRb&lt;&gt;""),"Rb: "&amp;tool_TToolRb&amp;CHAR(10),"")&amp;
IF(AND(tool_L&lt;&gt;"",tool_L&lt;&gt;"",tool_L&lt;&gt;"0",tool_L&lt;&gt;"-1000000000"),"L: "&amp;tool_L&amp;CHAR(10),"")&amp;
IF(AND(tool_BT&lt;&gt;"",tool_BT&lt;&gt;"0",tool_BT&lt;&gt;"-1000000000"),"BT: "&amp;tool_BT&amp;tool_LengthUnit&amp;CHAR(10),"")&amp;
IF(AND(sc_CheckTurn_a="1",tool_TTool_a&lt;&gt;""), "a: "&amp;tool_TTool_a&amp;CHAR(10),"")&amp;
IF(AND(tool_W&lt;&gt;"",tool_W&lt;&gt;"0",tool_W&lt;&gt;"-1000000000"),"W: "&amp;tool_W&amp;CHAR(10),"")&amp;
IF(AND(tool_ST&lt;&gt;"",tool_ST&lt;&gt;"0",tool_ST&lt;&gt;"-1000000000"),"ST: "&amp;tool_ST&amp;tool_LengthUnit&amp;CHAR(10),"")</f>
        <v/>
      </c>
      <c r="AC39" s="71"/>
      <c r="AD39" s="71"/>
      <c r="AE39" s="71"/>
      <c r="AF39" s="71"/>
      <c r="AG39" s="71"/>
      <c r="AH39" s="53" t="str">
        <f>IF(AND(sc_CheckMillFlutes="1",tool_NFlutes&lt;&gt;""),tool_NFlutes_Label&amp;": "&amp;tool_NFlutes&amp;CHAR(10),"")&amp;
IF(AND(sc_CheckMillPitch="1",tool_Pitch&lt;&gt;"",tool_Pitch&lt;&gt;"0",tool_Pitch&lt;&gt;"-1000000000"),tool_Pitch_Label &amp; "="  &amp; tool_Pitch&amp;tool_PitchUnit&amp;CHAR(10),"")</f>
        <v xml:space="preserve">Flutes: 4
</v>
      </c>
      <c r="AI39" s="53"/>
      <c r="AJ39" s="53"/>
      <c r="AK39" s="53"/>
      <c r="AL39" s="53"/>
      <c r="AM39" s="53"/>
      <c r="AN39" s="53" t="str">
        <f>IF(tool_H&lt;&gt;"",tool_H_Label&amp;tool_H&amp;"   ","")&amp;IF(tool_D&lt;&gt;"",tool_D_Label&amp;tool_D,"")&amp;IF(OR(tool_H&lt;&gt;"",tool_D&lt;&gt;""),CHAR(10),"")&amp;
IF(AND(tool_SW&lt;&gt;"",tool_SW&lt;&gt;"-1000000000"),"SW: "&amp;tool_SW&amp;tool_LengthUnit&amp;CHAR(10),"")</f>
        <v xml:space="preserve">H1   D1
</v>
      </c>
      <c r="AO39" s="53"/>
      <c r="AP39" s="53"/>
      <c r="AQ39" s="53"/>
      <c r="AR39" s="53"/>
      <c r="AS39" s="53"/>
      <c r="AT39" s="54"/>
      <c r="AU39" s="7"/>
    </row>
    <row r="40" spans="1:47" ht="12.75" customHeight="1" x14ac:dyDescent="0.2">
      <c r="A40" s="38"/>
      <c r="B40" s="39"/>
      <c r="C40" s="39"/>
      <c r="D40" s="39"/>
      <c r="E40" s="39"/>
      <c r="F40" s="39"/>
      <c r="G40" s="39"/>
      <c r="H40" s="39"/>
      <c r="I40" s="39"/>
      <c r="J40" s="66"/>
      <c r="K40" s="39"/>
      <c r="L40" s="39"/>
      <c r="M40" s="39"/>
      <c r="N40" s="39"/>
      <c r="O40" s="67"/>
      <c r="P40" s="72"/>
      <c r="Q40" s="73"/>
      <c r="R40" s="73"/>
      <c r="S40" s="73"/>
      <c r="T40" s="73"/>
      <c r="U40" s="73"/>
      <c r="V40" s="73"/>
      <c r="W40" s="73"/>
      <c r="X40" s="73"/>
      <c r="Y40" s="73"/>
      <c r="Z40" s="73"/>
      <c r="AA40" s="73"/>
      <c r="AB40" s="73"/>
      <c r="AC40" s="73"/>
      <c r="AD40" s="73"/>
      <c r="AE40" s="73"/>
      <c r="AF40" s="73"/>
      <c r="AG40" s="73"/>
      <c r="AH40" s="55"/>
      <c r="AI40" s="55"/>
      <c r="AJ40" s="55"/>
      <c r="AK40" s="55"/>
      <c r="AL40" s="55"/>
      <c r="AM40" s="55"/>
      <c r="AN40" s="55"/>
      <c r="AO40" s="55"/>
      <c r="AP40" s="55"/>
      <c r="AQ40" s="55"/>
      <c r="AR40" s="55"/>
      <c r="AS40" s="55"/>
      <c r="AT40" s="56"/>
      <c r="AU40" s="7"/>
    </row>
    <row r="41" spans="1:47" ht="12.75" customHeight="1" x14ac:dyDescent="0.2">
      <c r="A41" s="38"/>
      <c r="B41" s="39"/>
      <c r="C41" s="39"/>
      <c r="D41" s="39"/>
      <c r="E41" s="39"/>
      <c r="F41" s="39"/>
      <c r="G41" s="39"/>
      <c r="H41" s="39"/>
      <c r="I41" s="39"/>
      <c r="J41" s="66"/>
      <c r="K41" s="39"/>
      <c r="L41" s="39"/>
      <c r="M41" s="39"/>
      <c r="N41" s="39"/>
      <c r="O41" s="67"/>
      <c r="P41" s="72"/>
      <c r="Q41" s="73"/>
      <c r="R41" s="73"/>
      <c r="S41" s="73"/>
      <c r="T41" s="73"/>
      <c r="U41" s="73"/>
      <c r="V41" s="73"/>
      <c r="W41" s="73"/>
      <c r="X41" s="73"/>
      <c r="Y41" s="73"/>
      <c r="Z41" s="73"/>
      <c r="AA41" s="73"/>
      <c r="AB41" s="73"/>
      <c r="AC41" s="73"/>
      <c r="AD41" s="73"/>
      <c r="AE41" s="73"/>
      <c r="AF41" s="73"/>
      <c r="AG41" s="73"/>
      <c r="AH41" s="55" t="str">
        <f>IF(tool_Message1&lt;&gt;"",""&amp;tool_Message1&amp;CHAR(10),"")&amp;
IF(tool_Message2&lt;&gt;"",""&amp;tool_Message2&amp;CHAR(10),"")&amp;
IF(tool_Message3&lt;&gt;"",""&amp;tool_Message3&amp;CHAR(10),"")&amp;
IF(tool_Message4&lt;&gt;"",""&amp;tool_Message4&amp;CHAR(10),"")&amp;
IF(tool_Message5&lt;&gt;""," "&amp;tool_Message5&amp;CHAR(10),"")</f>
        <v xml:space="preserve">User tool message 1
User tool message 2
User tool message 3
User tool message 4
 User tool message 5
</v>
      </c>
      <c r="AI41" s="55"/>
      <c r="AJ41" s="55"/>
      <c r="AK41" s="55"/>
      <c r="AL41" s="55"/>
      <c r="AM41" s="55"/>
      <c r="AN41" s="55"/>
      <c r="AO41" s="55"/>
      <c r="AP41" s="55"/>
      <c r="AQ41" s="55"/>
      <c r="AR41" s="55"/>
      <c r="AS41" s="55"/>
      <c r="AT41" s="56"/>
      <c r="AU41" s="7"/>
    </row>
    <row r="42" spans="1:47" ht="12.75" customHeight="1" x14ac:dyDescent="0.2">
      <c r="A42" s="38"/>
      <c r="B42" s="39"/>
      <c r="C42" s="39"/>
      <c r="D42" s="39"/>
      <c r="E42" s="39"/>
      <c r="F42" s="39"/>
      <c r="G42" s="39"/>
      <c r="H42" s="39"/>
      <c r="I42" s="39"/>
      <c r="J42" s="66"/>
      <c r="K42" s="39"/>
      <c r="L42" s="39"/>
      <c r="M42" s="39"/>
      <c r="N42" s="39"/>
      <c r="O42" s="67"/>
      <c r="P42" s="72"/>
      <c r="Q42" s="73"/>
      <c r="R42" s="73"/>
      <c r="S42" s="73"/>
      <c r="T42" s="73"/>
      <c r="U42" s="73"/>
      <c r="V42" s="73"/>
      <c r="W42" s="73"/>
      <c r="X42" s="73"/>
      <c r="Y42" s="73"/>
      <c r="Z42" s="73"/>
      <c r="AA42" s="73"/>
      <c r="AB42" s="73"/>
      <c r="AC42" s="73"/>
      <c r="AD42" s="73"/>
      <c r="AE42" s="73"/>
      <c r="AF42" s="73"/>
      <c r="AG42" s="73"/>
      <c r="AH42" s="55"/>
      <c r="AI42" s="55"/>
      <c r="AJ42" s="55"/>
      <c r="AK42" s="55"/>
      <c r="AL42" s="55"/>
      <c r="AM42" s="55"/>
      <c r="AN42" s="55"/>
      <c r="AO42" s="55"/>
      <c r="AP42" s="55"/>
      <c r="AQ42" s="55"/>
      <c r="AR42" s="55"/>
      <c r="AS42" s="55"/>
      <c r="AT42" s="56"/>
      <c r="AU42" s="7"/>
    </row>
    <row r="43" spans="1:47" ht="12.75" customHeight="1" x14ac:dyDescent="0.2">
      <c r="A43" s="38"/>
      <c r="B43" s="39"/>
      <c r="C43" s="39"/>
      <c r="D43" s="39"/>
      <c r="E43" s="39"/>
      <c r="F43" s="39"/>
      <c r="G43" s="39"/>
      <c r="H43" s="39"/>
      <c r="I43" s="39"/>
      <c r="J43" s="66"/>
      <c r="K43" s="39"/>
      <c r="L43" s="39"/>
      <c r="M43" s="39"/>
      <c r="N43" s="39"/>
      <c r="O43" s="67"/>
      <c r="P43" s="72"/>
      <c r="Q43" s="73"/>
      <c r="R43" s="73"/>
      <c r="S43" s="73"/>
      <c r="T43" s="73"/>
      <c r="U43" s="73"/>
      <c r="V43" s="73"/>
      <c r="W43" s="73"/>
      <c r="X43" s="73"/>
      <c r="Y43" s="73"/>
      <c r="Z43" s="73"/>
      <c r="AA43" s="73"/>
      <c r="AB43" s="73"/>
      <c r="AC43" s="73"/>
      <c r="AD43" s="73"/>
      <c r="AE43" s="73"/>
      <c r="AF43" s="73"/>
      <c r="AG43" s="73"/>
      <c r="AH43" s="55"/>
      <c r="AI43" s="55"/>
      <c r="AJ43" s="55"/>
      <c r="AK43" s="55"/>
      <c r="AL43" s="55"/>
      <c r="AM43" s="55"/>
      <c r="AN43" s="55"/>
      <c r="AO43" s="55"/>
      <c r="AP43" s="55"/>
      <c r="AQ43" s="55"/>
      <c r="AR43" s="55"/>
      <c r="AS43" s="55"/>
      <c r="AT43" s="56"/>
      <c r="AU43" s="7"/>
    </row>
    <row r="44" spans="1:47" ht="12.75" customHeight="1" x14ac:dyDescent="0.2">
      <c r="A44" s="38"/>
      <c r="B44" s="39"/>
      <c r="C44" s="39"/>
      <c r="D44" s="39"/>
      <c r="E44" s="39"/>
      <c r="F44" s="39"/>
      <c r="G44" s="39"/>
      <c r="H44" s="39"/>
      <c r="I44" s="39"/>
      <c r="J44" s="66"/>
      <c r="K44" s="39"/>
      <c r="L44" s="39"/>
      <c r="M44" s="39"/>
      <c r="N44" s="39"/>
      <c r="O44" s="67"/>
      <c r="P44" s="72"/>
      <c r="Q44" s="73"/>
      <c r="R44" s="73"/>
      <c r="S44" s="73"/>
      <c r="T44" s="73"/>
      <c r="U44" s="73"/>
      <c r="V44" s="73"/>
      <c r="W44" s="73"/>
      <c r="X44" s="73"/>
      <c r="Y44" s="73"/>
      <c r="Z44" s="73"/>
      <c r="AA44" s="73"/>
      <c r="AB44" s="73"/>
      <c r="AC44" s="73"/>
      <c r="AD44" s="73"/>
      <c r="AE44" s="73"/>
      <c r="AF44" s="73"/>
      <c r="AG44" s="73"/>
      <c r="AH44" s="55"/>
      <c r="AI44" s="55"/>
      <c r="AJ44" s="55"/>
      <c r="AK44" s="55"/>
      <c r="AL44" s="55"/>
      <c r="AM44" s="55"/>
      <c r="AN44" s="55"/>
      <c r="AO44" s="55"/>
      <c r="AP44" s="55"/>
      <c r="AQ44" s="55"/>
      <c r="AR44" s="55"/>
      <c r="AS44" s="55"/>
      <c r="AT44" s="56"/>
      <c r="AU44" s="7"/>
    </row>
    <row r="45" spans="1:47" ht="12.75" customHeight="1" thickBot="1" x14ac:dyDescent="0.25">
      <c r="A45" s="41"/>
      <c r="B45" s="42"/>
      <c r="C45" s="42"/>
      <c r="D45" s="42"/>
      <c r="E45" s="42"/>
      <c r="F45" s="42"/>
      <c r="G45" s="42"/>
      <c r="H45" s="42"/>
      <c r="I45" s="42"/>
      <c r="J45" s="68"/>
      <c r="K45" s="42"/>
      <c r="L45" s="42"/>
      <c r="M45" s="42"/>
      <c r="N45" s="42"/>
      <c r="O45" s="69"/>
      <c r="P45" s="57" t="str" cm="1">
        <f t="array" ref="P45">IF(tasm_CompType1="",tool_Type&amp;IF(tool_HolderType&lt;&gt;""," - "&amp;tool_HolderType,""),tool_Type&amp;" - "&amp;
IF(AND(tasm_CompType1&lt;&gt;"1",tasm_CompType1&lt;&gt;""),tasm_CompName1,"")&amp;
IF(AND(tasm_CompType2="2",tasm_CompType2&lt;&gt;""),"/"&amp;tasm_CompName2,"")&amp;
IF(AND(tasm_CompType3="2",tasm_CompType3&lt;&gt;""),"/"&amp;tasm_CompName3,""))</f>
        <v>FACE MILL - C8 ER40X100</v>
      </c>
      <c r="Q45" s="58"/>
      <c r="R45" s="58"/>
      <c r="S45" s="58"/>
      <c r="T45" s="58"/>
      <c r="U45" s="58"/>
      <c r="V45" s="58"/>
      <c r="W45" s="58"/>
      <c r="X45" s="58"/>
      <c r="Y45" s="58"/>
      <c r="Z45" s="58"/>
      <c r="AA45" s="58"/>
      <c r="AB45" s="58"/>
      <c r="AC45" s="58"/>
      <c r="AD45" s="58"/>
      <c r="AE45" s="58"/>
      <c r="AF45" s="58"/>
      <c r="AG45" s="58"/>
      <c r="AH45" s="58"/>
      <c r="AI45" s="58"/>
      <c r="AJ45" s="58"/>
      <c r="AK45" s="58"/>
      <c r="AL45" s="58"/>
      <c r="AM45" s="59" t="str" cm="1">
        <f t="array" ref="AM45">oper_Time_Label&amp;":"</f>
        <v>Time:</v>
      </c>
      <c r="AN45" s="59"/>
      <c r="AO45" s="59"/>
      <c r="AP45" s="59"/>
      <c r="AQ45" s="60" t="str">
        <f>tool_CuttingTime</f>
        <v>0:02:04</v>
      </c>
      <c r="AR45" s="60"/>
      <c r="AS45" s="60"/>
      <c r="AT45" s="61"/>
      <c r="AU45" s="7"/>
    </row>
    <row r="46" spans="1:47" ht="12.75" customHeight="1" x14ac:dyDescent="0.2">
      <c r="A46" s="6"/>
      <c r="B46" s="6"/>
      <c r="C46" s="6"/>
      <c r="D46" s="6"/>
      <c r="E46" s="6"/>
      <c r="F46" s="6"/>
      <c r="G46" s="6"/>
      <c r="H46" s="6"/>
      <c r="I46" s="6"/>
      <c r="J46" s="6"/>
      <c r="K46" s="6"/>
      <c r="L46" s="6"/>
      <c r="M46" s="6"/>
      <c r="N46" s="6"/>
      <c r="O46" s="6"/>
      <c r="P46" s="6"/>
      <c r="W46" s="23"/>
      <c r="X46" s="23"/>
      <c r="Y46" s="23"/>
      <c r="Z46" s="23"/>
      <c r="AA46" s="23"/>
      <c r="AB46" s="23"/>
      <c r="AC46" s="23"/>
      <c r="AD46" s="23"/>
      <c r="AE46" s="23"/>
      <c r="AF46" s="23"/>
      <c r="AG46" s="23"/>
      <c r="AH46" s="23"/>
      <c r="AI46" s="9"/>
      <c r="AJ46" s="9"/>
      <c r="AK46" s="9"/>
      <c r="AL46" s="9"/>
      <c r="AM46" s="9"/>
      <c r="AN46" s="9"/>
      <c r="AO46" s="9"/>
      <c r="AP46" s="10"/>
      <c r="AQ46" s="10"/>
      <c r="AR46" s="10"/>
      <c r="AS46" s="10"/>
      <c r="AT46" s="10"/>
      <c r="AU46" s="7"/>
    </row>
    <row r="47" spans="1:47" ht="12.75" customHeight="1" x14ac:dyDescent="0.2">
      <c r="A47" s="6"/>
      <c r="B47" s="6"/>
      <c r="C47" s="6"/>
      <c r="D47" s="6"/>
      <c r="E47" s="6"/>
      <c r="F47" s="6"/>
      <c r="G47" s="6"/>
      <c r="H47" s="6"/>
      <c r="I47" s="6"/>
      <c r="J47" s="6"/>
      <c r="K47" s="6"/>
      <c r="L47" s="6"/>
      <c r="M47" s="6"/>
      <c r="N47" s="6"/>
      <c r="O47" s="6"/>
      <c r="P47" s="6"/>
      <c r="W47" s="23"/>
      <c r="X47" s="23"/>
      <c r="Y47" s="23"/>
      <c r="Z47" s="23"/>
      <c r="AA47" s="23"/>
      <c r="AB47" s="23"/>
      <c r="AC47" s="23"/>
      <c r="AD47" s="23"/>
      <c r="AE47" s="23"/>
      <c r="AF47" s="23"/>
      <c r="AG47" s="23"/>
      <c r="AH47" s="23"/>
      <c r="AI47" s="9"/>
      <c r="AJ47" s="9"/>
      <c r="AK47" s="9"/>
      <c r="AL47" s="9"/>
      <c r="AM47" s="9"/>
      <c r="AN47" s="9"/>
      <c r="AO47" s="9"/>
      <c r="AP47" s="10"/>
      <c r="AQ47" s="10"/>
      <c r="AR47" s="10"/>
      <c r="AS47" s="10"/>
      <c r="AT47" s="10"/>
      <c r="AU47" s="7"/>
    </row>
    <row r="48" spans="1:47" ht="12.75" customHeight="1" thickBot="1" x14ac:dyDescent="0.25">
      <c r="A48" s="24"/>
      <c r="B48" s="24"/>
      <c r="C48" s="24"/>
      <c r="D48" s="24"/>
      <c r="E48" s="24"/>
      <c r="F48" s="24"/>
      <c r="G48" s="24"/>
      <c r="H48" s="24"/>
      <c r="I48" s="24"/>
      <c r="J48" s="24"/>
      <c r="K48" s="24"/>
      <c r="L48" s="24"/>
      <c r="M48" s="24"/>
      <c r="N48" s="24"/>
      <c r="O48" s="24"/>
      <c r="P48" s="24"/>
      <c r="Q48" s="24"/>
      <c r="R48" s="24"/>
      <c r="S48" s="24"/>
      <c r="T48" s="24"/>
      <c r="U48" s="24"/>
      <c r="V48" s="24"/>
      <c r="W48" s="24"/>
      <c r="X48" s="24"/>
    </row>
    <row r="49" spans="1:46" ht="12.75" customHeight="1" x14ac:dyDescent="0.2">
      <c r="A49" s="187" t="s">
        <v>6</v>
      </c>
      <c r="B49" s="188"/>
      <c r="C49" s="188"/>
      <c r="D49" s="188"/>
      <c r="E49" s="188" t="str">
        <f>sc_OperationNameHeader&amp;" - ("&amp;sc_OperationTypeHeader&amp;")"</f>
        <v>Operation Name - (Operation type)</v>
      </c>
      <c r="F49" s="188"/>
      <c r="G49" s="188"/>
      <c r="H49" s="188"/>
      <c r="I49" s="188"/>
      <c r="J49" s="188"/>
      <c r="K49" s="188"/>
      <c r="L49" s="188"/>
      <c r="M49" s="188"/>
      <c r="N49" s="188"/>
      <c r="O49" s="188"/>
      <c r="P49" s="188"/>
      <c r="Q49" s="188"/>
      <c r="R49" s="188"/>
      <c r="S49" s="188"/>
      <c r="T49" s="188"/>
      <c r="U49" s="188"/>
      <c r="V49" s="188"/>
      <c r="W49" s="188"/>
      <c r="X49" s="188"/>
      <c r="Y49" s="188"/>
      <c r="Z49" s="188"/>
      <c r="AA49" s="188"/>
      <c r="AB49" s="188"/>
      <c r="AC49" s="188"/>
      <c r="AD49" s="188"/>
      <c r="AE49" s="188"/>
      <c r="AF49" s="188"/>
      <c r="AG49" s="188"/>
      <c r="AH49" s="188"/>
      <c r="AI49" s="188"/>
      <c r="AJ49" s="188"/>
      <c r="AK49" s="188"/>
      <c r="AL49" s="188"/>
      <c r="AM49" s="188"/>
      <c r="AN49" s="188"/>
      <c r="AO49" s="188"/>
      <c r="AP49" s="188"/>
      <c r="AQ49" s="188"/>
      <c r="AR49" s="188"/>
      <c r="AS49" s="188"/>
      <c r="AT49" s="196"/>
    </row>
    <row r="50" spans="1:46" ht="12.75" customHeight="1" x14ac:dyDescent="0.2">
      <c r="A50" s="189"/>
      <c r="B50" s="190"/>
      <c r="C50" s="190"/>
      <c r="D50" s="190"/>
      <c r="E50" s="197" t="str">
        <f>sc_CoordinateSystemHeader</f>
        <v>Coordinate system</v>
      </c>
      <c r="F50" s="198"/>
      <c r="G50" s="198"/>
      <c r="H50" s="198"/>
      <c r="I50" s="198"/>
      <c r="J50" s="198"/>
      <c r="K50" s="198"/>
      <c r="L50" s="198"/>
      <c r="M50" s="198"/>
      <c r="N50" s="198"/>
      <c r="O50" s="199"/>
      <c r="P50" s="197" t="str">
        <f>sc_SpinFinishHeader</f>
        <v>Spin Finish</v>
      </c>
      <c r="Q50" s="198"/>
      <c r="R50" s="198"/>
      <c r="S50" s="198"/>
      <c r="T50" s="198"/>
      <c r="U50" s="198"/>
      <c r="V50" s="198"/>
      <c r="W50" s="199"/>
      <c r="X50" s="203" t="str">
        <f>sc_FeedXYHeader &amp; CHAR(10) &amp; sc_FeedNormalHeader</f>
        <v>Feed XY
Feed Normal</v>
      </c>
      <c r="Y50" s="204"/>
      <c r="Z50" s="204"/>
      <c r="AA50" s="204"/>
      <c r="AB50" s="204"/>
      <c r="AC50" s="204"/>
      <c r="AD50" s="204"/>
      <c r="AE50" s="205"/>
      <c r="AF50" s="203" t="str">
        <f>sc_FeedZHeader &amp; CHAR(10) &amp; sc_FeedFinishHeader</f>
        <v>Feed Z
Feed Finish</v>
      </c>
      <c r="AG50" s="204"/>
      <c r="AH50" s="204"/>
      <c r="AI50" s="204"/>
      <c r="AJ50" s="204"/>
      <c r="AK50" s="204"/>
      <c r="AL50" s="204"/>
      <c r="AM50" s="205"/>
      <c r="AN50" s="197" t="str">
        <f>sc_TimeHeader</f>
        <v>Time</v>
      </c>
      <c r="AO50" s="198"/>
      <c r="AP50" s="198"/>
      <c r="AQ50" s="198"/>
      <c r="AR50" s="198"/>
      <c r="AS50" s="198"/>
      <c r="AT50" s="209"/>
    </row>
    <row r="51" spans="1:46" ht="12.75" customHeight="1" x14ac:dyDescent="0.2">
      <c r="A51" s="191"/>
      <c r="B51" s="192"/>
      <c r="C51" s="192"/>
      <c r="D51" s="192"/>
      <c r="E51" s="200"/>
      <c r="F51" s="201"/>
      <c r="G51" s="201"/>
      <c r="H51" s="201"/>
      <c r="I51" s="201"/>
      <c r="J51" s="201"/>
      <c r="K51" s="201"/>
      <c r="L51" s="201"/>
      <c r="M51" s="201"/>
      <c r="N51" s="201"/>
      <c r="O51" s="202"/>
      <c r="P51" s="200"/>
      <c r="Q51" s="201"/>
      <c r="R51" s="201"/>
      <c r="S51" s="201"/>
      <c r="T51" s="201"/>
      <c r="U51" s="201"/>
      <c r="V51" s="201"/>
      <c r="W51" s="202"/>
      <c r="X51" s="206"/>
      <c r="Y51" s="207"/>
      <c r="Z51" s="207"/>
      <c r="AA51" s="207"/>
      <c r="AB51" s="207"/>
      <c r="AC51" s="207"/>
      <c r="AD51" s="207"/>
      <c r="AE51" s="208"/>
      <c r="AF51" s="206"/>
      <c r="AG51" s="207"/>
      <c r="AH51" s="207"/>
      <c r="AI51" s="207"/>
      <c r="AJ51" s="207"/>
      <c r="AK51" s="207"/>
      <c r="AL51" s="207"/>
      <c r="AM51" s="208"/>
      <c r="AN51" s="200"/>
      <c r="AO51" s="201"/>
      <c r="AP51" s="201"/>
      <c r="AQ51" s="201"/>
      <c r="AR51" s="201"/>
      <c r="AS51" s="201"/>
      <c r="AT51" s="210"/>
    </row>
    <row r="52" spans="1:46" ht="12.75" customHeight="1" x14ac:dyDescent="0.2">
      <c r="A52" s="193"/>
      <c r="B52" s="194"/>
      <c r="C52" s="194"/>
      <c r="D52" s="194"/>
      <c r="E52" s="211" t="str">
        <f>sc_ToolNumberHeader</f>
        <v>Tool Number</v>
      </c>
      <c r="F52" s="212"/>
      <c r="G52" s="212"/>
      <c r="H52" s="212"/>
      <c r="I52" s="212"/>
      <c r="J52" s="212"/>
      <c r="K52" s="212"/>
      <c r="L52" s="212"/>
      <c r="M52" s="212"/>
      <c r="N52" s="212"/>
      <c r="O52" s="213"/>
      <c r="P52" s="211" t="str">
        <f>sc_OperationToolCoolantHeader</f>
        <v>Tool Coolant</v>
      </c>
      <c r="Q52" s="212"/>
      <c r="R52" s="212"/>
      <c r="S52" s="212"/>
      <c r="T52" s="212"/>
      <c r="U52" s="212"/>
      <c r="V52" s="212"/>
      <c r="W52" s="212"/>
      <c r="X52" s="212"/>
      <c r="Y52" s="212"/>
      <c r="Z52" s="212"/>
      <c r="AA52" s="212"/>
      <c r="AB52" s="212"/>
      <c r="AC52" s="212"/>
      <c r="AD52" s="212"/>
      <c r="AE52" s="212"/>
      <c r="AF52" s="212"/>
      <c r="AG52" s="212"/>
      <c r="AH52" s="212"/>
      <c r="AI52" s="212"/>
      <c r="AJ52" s="212"/>
      <c r="AK52" s="212"/>
      <c r="AL52" s="212"/>
      <c r="AM52" s="212"/>
      <c r="AN52" s="212"/>
      <c r="AO52" s="212"/>
      <c r="AP52" s="212"/>
      <c r="AQ52" s="212"/>
      <c r="AR52" s="212"/>
      <c r="AS52" s="212"/>
      <c r="AT52" s="214"/>
    </row>
    <row r="53" spans="1:46" ht="12.75" customHeight="1" x14ac:dyDescent="0.2">
      <c r="A53" s="193"/>
      <c r="B53" s="194"/>
      <c r="C53" s="194"/>
      <c r="D53" s="194"/>
      <c r="E53" s="211" t="str">
        <f>sc_OperationDescriptionHeader</f>
        <v>Operation description</v>
      </c>
      <c r="F53" s="212"/>
      <c r="G53" s="212"/>
      <c r="H53" s="212"/>
      <c r="I53" s="212"/>
      <c r="J53" s="212"/>
      <c r="K53" s="212"/>
      <c r="L53" s="212"/>
      <c r="M53" s="212"/>
      <c r="N53" s="212"/>
      <c r="O53" s="212"/>
      <c r="P53" s="212"/>
      <c r="Q53" s="212"/>
      <c r="R53" s="212"/>
      <c r="S53" s="212"/>
      <c r="T53" s="212"/>
      <c r="U53" s="212"/>
      <c r="V53" s="212"/>
      <c r="W53" s="212"/>
      <c r="X53" s="212"/>
      <c r="Y53" s="212"/>
      <c r="Z53" s="212"/>
      <c r="AA53" s="212"/>
      <c r="AB53" s="212"/>
      <c r="AC53" s="212"/>
      <c r="AD53" s="212"/>
      <c r="AE53" s="212"/>
      <c r="AF53" s="212"/>
      <c r="AG53" s="212"/>
      <c r="AH53" s="212"/>
      <c r="AI53" s="212"/>
      <c r="AJ53" s="212"/>
      <c r="AK53" s="212"/>
      <c r="AL53" s="212"/>
      <c r="AM53" s="212"/>
      <c r="AN53" s="212"/>
      <c r="AO53" s="212"/>
      <c r="AP53" s="212"/>
      <c r="AQ53" s="212"/>
      <c r="AR53" s="212"/>
      <c r="AS53" s="212"/>
      <c r="AT53" s="214"/>
    </row>
    <row r="54" spans="1:46" ht="12.75" customHeight="1" thickBot="1" x14ac:dyDescent="0.25">
      <c r="A54" s="195"/>
      <c r="B54" s="183"/>
      <c r="C54" s="183"/>
      <c r="D54" s="183"/>
      <c r="E54" s="183" t="s">
        <v>24</v>
      </c>
      <c r="F54" s="183"/>
      <c r="G54" s="183"/>
      <c r="H54" s="183"/>
      <c r="I54" s="183"/>
      <c r="J54" s="183"/>
      <c r="K54" s="183"/>
      <c r="L54" s="183" t="s">
        <v>25</v>
      </c>
      <c r="M54" s="183"/>
      <c r="N54" s="183"/>
      <c r="O54" s="183"/>
      <c r="P54" s="183"/>
      <c r="Q54" s="183"/>
      <c r="R54" s="183"/>
      <c r="S54" s="183" t="s">
        <v>26</v>
      </c>
      <c r="T54" s="183"/>
      <c r="U54" s="183"/>
      <c r="V54" s="183"/>
      <c r="W54" s="183"/>
      <c r="X54" s="183"/>
      <c r="Y54" s="183"/>
      <c r="Z54" s="183" t="s">
        <v>27</v>
      </c>
      <c r="AA54" s="183"/>
      <c r="AB54" s="183"/>
      <c r="AC54" s="183"/>
      <c r="AD54" s="183"/>
      <c r="AE54" s="183"/>
      <c r="AF54" s="183"/>
      <c r="AG54" s="183" t="s">
        <v>28</v>
      </c>
      <c r="AH54" s="183"/>
      <c r="AI54" s="183"/>
      <c r="AJ54" s="183"/>
      <c r="AK54" s="183"/>
      <c r="AL54" s="183"/>
      <c r="AM54" s="183"/>
      <c r="AN54" s="184" t="s">
        <v>29</v>
      </c>
      <c r="AO54" s="185"/>
      <c r="AP54" s="185"/>
      <c r="AQ54" s="185"/>
      <c r="AR54" s="185"/>
      <c r="AS54" s="185"/>
      <c r="AT54" s="186"/>
    </row>
    <row r="55" spans="1:46" ht="12.75" customHeight="1" x14ac:dyDescent="0.2">
      <c r="A55" s="158">
        <f>oper_Index</f>
        <v>1</v>
      </c>
      <c r="B55" s="159"/>
      <c r="C55" s="159"/>
      <c r="D55" s="159"/>
      <c r="E55" s="166" t="str">
        <f>IF(oper_TypeTag="103",
oper_Name&amp;" - ("&amp;oper_Type&amp;"), "&amp;oper_ProbeActionType_Label&amp;": "&amp;IF(oper_ProbeActionType="1","Home Position","Measurement"),
IF(OR(oper_HSMMinToolLength="0",oper_HSMMinToolLength=""),
oper_Name&amp;" - ("&amp;oper_Type&amp;")",
oper_Name&amp;" - ("&amp;oper_Type&amp;")     "&amp;oper_HSMMinToolLength_Label&amp;": "&amp;oper_HSMMinToolLength)
)</f>
        <v>FM_Updated stock - (Face)</v>
      </c>
      <c r="F55" s="167"/>
      <c r="G55" s="167"/>
      <c r="H55" s="167"/>
      <c r="I55" s="167"/>
      <c r="J55" s="167"/>
      <c r="K55" s="167"/>
      <c r="L55" s="167"/>
      <c r="M55" s="167"/>
      <c r="N55" s="167"/>
      <c r="O55" s="167"/>
      <c r="P55" s="167"/>
      <c r="Q55" s="167"/>
      <c r="R55" s="167"/>
      <c r="S55" s="167"/>
      <c r="T55" s="167"/>
      <c r="U55" s="167"/>
      <c r="V55" s="167"/>
      <c r="W55" s="167"/>
      <c r="X55" s="167"/>
      <c r="Y55" s="167"/>
      <c r="Z55" s="167"/>
      <c r="AA55" s="167"/>
      <c r="AB55" s="167"/>
      <c r="AC55" s="167"/>
      <c r="AD55" s="167"/>
      <c r="AE55" s="167"/>
      <c r="AF55" s="167"/>
      <c r="AG55" s="167"/>
      <c r="AH55" s="167"/>
      <c r="AI55" s="167"/>
      <c r="AJ55" s="167"/>
      <c r="AK55" s="167"/>
      <c r="AL55" s="167"/>
      <c r="AM55" s="167"/>
      <c r="AN55" s="167"/>
      <c r="AO55" s="167"/>
      <c r="AP55" s="167"/>
      <c r="AQ55" s="167"/>
      <c r="AR55" s="167"/>
      <c r="AS55" s="167"/>
      <c r="AT55" s="168"/>
    </row>
    <row r="56" spans="1:46" ht="12.75" customHeight="1" x14ac:dyDescent="0.2">
      <c r="A56" s="160"/>
      <c r="B56" s="161"/>
      <c r="C56" s="161"/>
      <c r="D56" s="161"/>
      <c r="E56" s="169" t="str">
        <f>oper_HomeNumber</f>
        <v>MAC 1 (1- Position)</v>
      </c>
      <c r="F56" s="170"/>
      <c r="G56" s="170"/>
      <c r="H56" s="170"/>
      <c r="I56" s="170"/>
      <c r="J56" s="170"/>
      <c r="K56" s="170"/>
      <c r="L56" s="170"/>
      <c r="M56" s="170"/>
      <c r="N56" s="170"/>
      <c r="O56" s="171"/>
      <c r="P56" s="172" t="str">
        <f>IF(oper_SpinFinish&lt;&gt;"",oper_SpinFinish,IF(oper_ToolSpin1&lt;&gt;"",VALUE(oper_ToolSpin1),""))</f>
        <v>3500</v>
      </c>
      <c r="Q56" s="173"/>
      <c r="R56" s="173"/>
      <c r="S56" s="173"/>
      <c r="T56" s="173"/>
      <c r="U56" s="173"/>
      <c r="V56" s="173"/>
      <c r="W56" s="174"/>
      <c r="X56" s="172" t="e">
        <f>IF(oper_TypeTag="103",
oper_ProbePositionFeed,
IF(oper_ToolFeed1&lt;&gt;"",VALUE(oper_ToolFeed1),""))</f>
        <v>#VALUE!</v>
      </c>
      <c r="Y56" s="173"/>
      <c r="Z56" s="173"/>
      <c r="AA56" s="173"/>
      <c r="AB56" s="173"/>
      <c r="AC56" s="173"/>
      <c r="AD56" s="173"/>
      <c r="AE56" s="174"/>
      <c r="AF56" s="172" t="e">
        <f>IF(oper_ToolFeed2&lt;&gt;"",VALUE(oper_ToolFeed2),IF(oper_ToolFeedLinkDown&lt;&gt;"",VALUE(oper_ToolFeedLinkDown),""))</f>
        <v>#VALUE!</v>
      </c>
      <c r="AG56" s="173"/>
      <c r="AH56" s="173"/>
      <c r="AI56" s="173"/>
      <c r="AJ56" s="173"/>
      <c r="AK56" s="173"/>
      <c r="AL56" s="173"/>
      <c r="AM56" s="174"/>
      <c r="AN56" s="175" t="str">
        <f>oper_Time</f>
        <v xml:space="preserve">  0:02:04</v>
      </c>
      <c r="AO56" s="176"/>
      <c r="AP56" s="176"/>
      <c r="AQ56" s="176"/>
      <c r="AR56" s="176"/>
      <c r="AS56" s="176"/>
      <c r="AT56" s="177"/>
    </row>
    <row r="57" spans="1:46" ht="12.75" customHeight="1" x14ac:dyDescent="0.2">
      <c r="A57" s="162"/>
      <c r="B57" s="163"/>
      <c r="C57" s="163"/>
      <c r="D57" s="163"/>
      <c r="E57" s="178" t="str">
        <f>IF(oper_ToolNumberTxx&lt;&gt;"","T"&amp;SUBSTITUTE(oper_ToolNumberTxx,", ",", T"),"")&amp;
IF(tool_IdNumber&lt;&gt;""," - "&amp;tool_IdNumber,"")</f>
        <v>T1</v>
      </c>
      <c r="F57" s="179"/>
      <c r="G57" s="179"/>
      <c r="H57" s="179"/>
      <c r="I57" s="179"/>
      <c r="J57" s="179"/>
      <c r="K57" s="179"/>
      <c r="L57" s="179"/>
      <c r="M57" s="179"/>
      <c r="N57" s="179"/>
      <c r="O57" s="179"/>
      <c r="P57" s="126" t="str">
        <f>IF(oper_TypeTag="103",
oper_ProbeCycle_Label&amp;": "&amp;oper_ProbeCycle,
oper_ToolCoolant)</f>
        <v/>
      </c>
      <c r="Q57" s="127"/>
      <c r="R57" s="127"/>
      <c r="S57" s="127"/>
      <c r="T57" s="127"/>
      <c r="U57" s="127"/>
      <c r="V57" s="127"/>
      <c r="W57" s="127"/>
      <c r="X57" s="127"/>
      <c r="Y57" s="127"/>
      <c r="Z57" s="127"/>
      <c r="AA57" s="127"/>
      <c r="AB57" s="127"/>
      <c r="AC57" s="127"/>
      <c r="AD57" s="127"/>
      <c r="AE57" s="127"/>
      <c r="AF57" s="127"/>
      <c r="AG57" s="127"/>
      <c r="AH57" s="127"/>
      <c r="AI57" s="127"/>
      <c r="AJ57" s="127"/>
      <c r="AK57" s="127"/>
      <c r="AL57" s="127"/>
      <c r="AM57" s="127"/>
      <c r="AN57" s="127"/>
      <c r="AO57" s="127"/>
      <c r="AP57" s="127"/>
      <c r="AQ57" s="127"/>
      <c r="AR57" s="127"/>
      <c r="AS57" s="127"/>
      <c r="AT57" s="128"/>
    </row>
    <row r="58" spans="1:46" ht="12.75" customHeight="1" x14ac:dyDescent="0.2">
      <c r="A58" s="162"/>
      <c r="B58" s="163"/>
      <c r="C58" s="163"/>
      <c r="D58" s="163"/>
      <c r="E58" s="180" t="str">
        <f>oper_Description</f>
        <v>Face Milling message</v>
      </c>
      <c r="F58" s="181"/>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1"/>
      <c r="AE58" s="181"/>
      <c r="AF58" s="181"/>
      <c r="AG58" s="181"/>
      <c r="AH58" s="181"/>
      <c r="AI58" s="181"/>
      <c r="AJ58" s="181"/>
      <c r="AK58" s="181"/>
      <c r="AL58" s="181"/>
      <c r="AM58" s="181"/>
      <c r="AN58" s="181"/>
      <c r="AO58" s="181"/>
      <c r="AP58" s="181"/>
      <c r="AQ58" s="181"/>
      <c r="AR58" s="181"/>
      <c r="AS58" s="181"/>
      <c r="AT58" s="182"/>
    </row>
    <row r="59" spans="1:46" ht="12.75" customHeight="1" thickBot="1" x14ac:dyDescent="0.25">
      <c r="A59" s="164"/>
      <c r="B59" s="165"/>
      <c r="C59" s="165"/>
      <c r="D59" s="165"/>
      <c r="E59" s="97" t="str">
        <f>oper_MotionLimitsMin_X</f>
        <v>-191.999</v>
      </c>
      <c r="F59" s="97"/>
      <c r="G59" s="97"/>
      <c r="H59" s="97"/>
      <c r="I59" s="97"/>
      <c r="J59" s="97"/>
      <c r="K59" s="97"/>
      <c r="L59" s="97" t="str">
        <f>oper_MotionLimitsMax_X</f>
        <v>175.999</v>
      </c>
      <c r="M59" s="97"/>
      <c r="N59" s="97"/>
      <c r="O59" s="97"/>
      <c r="P59" s="97"/>
      <c r="Q59" s="97"/>
      <c r="R59" s="97"/>
      <c r="S59" s="97" t="str">
        <f>oper_MotionLimitsMin_Y</f>
        <v>-89.999</v>
      </c>
      <c r="T59" s="97"/>
      <c r="U59" s="97"/>
      <c r="V59" s="97"/>
      <c r="W59" s="97"/>
      <c r="X59" s="97"/>
      <c r="Y59" s="97"/>
      <c r="Z59" s="97" t="str">
        <f>oper_MotionLimitsMax_Y</f>
        <v>107.999</v>
      </c>
      <c r="AA59" s="97"/>
      <c r="AB59" s="97"/>
      <c r="AC59" s="97"/>
      <c r="AD59" s="97"/>
      <c r="AE59" s="97"/>
      <c r="AF59" s="97"/>
      <c r="AG59" s="97" t="str">
        <f>oper_MotionLimitsMin_Z</f>
        <v>-4</v>
      </c>
      <c r="AH59" s="97"/>
      <c r="AI59" s="97"/>
      <c r="AJ59" s="97"/>
      <c r="AK59" s="97"/>
      <c r="AL59" s="97"/>
      <c r="AM59" s="97"/>
      <c r="AN59" s="97" t="str">
        <f>oper_MotionLimitsMax_Z</f>
        <v>2</v>
      </c>
      <c r="AO59" s="97"/>
      <c r="AP59" s="97"/>
      <c r="AQ59" s="97"/>
      <c r="AR59" s="97"/>
      <c r="AS59" s="97"/>
      <c r="AT59" s="98"/>
    </row>
    <row r="60" spans="1:46" ht="12.75" customHeight="1" x14ac:dyDescent="0.2">
      <c r="A60" s="11"/>
      <c r="B60" s="11"/>
      <c r="C60" s="11"/>
      <c r="D60" s="11"/>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row>
    <row r="61" spans="1:46" ht="12.75" customHeight="1" x14ac:dyDescent="0.2">
      <c r="A61" s="11"/>
      <c r="B61" s="11"/>
      <c r="C61" s="11"/>
      <c r="D61" s="11"/>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row>
    <row r="62" spans="1:46" ht="12.75" customHeight="1" thickBot="1" x14ac:dyDescent="0.25"/>
    <row r="63" spans="1:46" ht="12.75" customHeight="1" x14ac:dyDescent="0.2">
      <c r="A63" s="29" t="str">
        <f>sc_CAMPartSetupHeader</f>
        <v>CAM-Part Setup</v>
      </c>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1"/>
    </row>
    <row r="64" spans="1:46" ht="12.75" customHeight="1" thickBot="1" x14ac:dyDescent="0.25">
      <c r="A64" s="32"/>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4"/>
    </row>
    <row r="65" spans="1:46" ht="12.75" customHeight="1" x14ac:dyDescent="0.2">
      <c r="A65" s="44" t="str" cm="1">
        <f t="array" ref="A65">setrow_Fixture</f>
        <v>clamping fixture</v>
      </c>
      <c r="B65" s="45"/>
      <c r="C65" s="45"/>
      <c r="D65" s="45"/>
      <c r="E65" s="45"/>
      <c r="F65" s="45"/>
      <c r="G65" s="45"/>
      <c r="H65" s="45"/>
      <c r="I65" s="45"/>
      <c r="J65" s="45"/>
      <c r="K65" s="45"/>
      <c r="L65" s="45"/>
      <c r="M65" s="45"/>
      <c r="N65" s="45"/>
      <c r="O65" s="45"/>
      <c r="P65" s="45"/>
      <c r="Q65" s="45"/>
      <c r="R65" s="45"/>
      <c r="S65" s="45"/>
      <c r="T65" s="45"/>
      <c r="U65" s="45"/>
      <c r="V65" s="45"/>
      <c r="W65" s="46"/>
      <c r="X65" s="44" t="str" cm="1">
        <f t="array" ref="X65">setrow_Fixture</f>
        <v>clamping fixture</v>
      </c>
      <c r="Y65" s="45"/>
      <c r="Z65" s="45"/>
      <c r="AA65" s="45"/>
      <c r="AB65" s="45"/>
      <c r="AC65" s="45"/>
      <c r="AD65" s="45"/>
      <c r="AE65" s="45"/>
      <c r="AF65" s="45"/>
      <c r="AG65" s="45"/>
      <c r="AH65" s="45"/>
      <c r="AI65" s="45"/>
      <c r="AJ65" s="45"/>
      <c r="AK65" s="45"/>
      <c r="AL65" s="45"/>
      <c r="AM65" s="45"/>
      <c r="AN65" s="45"/>
      <c r="AO65" s="45"/>
      <c r="AP65" s="45"/>
      <c r="AQ65" s="45"/>
      <c r="AR65" s="45"/>
      <c r="AS65" s="45"/>
      <c r="AT65" s="46"/>
    </row>
    <row r="66" spans="1:46" ht="12.75" customHeight="1" x14ac:dyDescent="0.2">
      <c r="A66" s="47"/>
      <c r="B66" s="48"/>
      <c r="C66" s="48"/>
      <c r="D66" s="48"/>
      <c r="E66" s="48"/>
      <c r="F66" s="48"/>
      <c r="G66" s="48"/>
      <c r="H66" s="48"/>
      <c r="I66" s="48"/>
      <c r="J66" s="48"/>
      <c r="K66" s="48"/>
      <c r="L66" s="48"/>
      <c r="M66" s="48"/>
      <c r="N66" s="48"/>
      <c r="O66" s="48"/>
      <c r="P66" s="48"/>
      <c r="Q66" s="48"/>
      <c r="R66" s="48"/>
      <c r="S66" s="48"/>
      <c r="T66" s="48"/>
      <c r="U66" s="48"/>
      <c r="V66" s="48"/>
      <c r="W66" s="49"/>
      <c r="X66" s="47"/>
      <c r="Y66" s="48"/>
      <c r="Z66" s="48"/>
      <c r="AA66" s="48"/>
      <c r="AB66" s="48"/>
      <c r="AC66" s="48"/>
      <c r="AD66" s="48"/>
      <c r="AE66" s="48"/>
      <c r="AF66" s="48"/>
      <c r="AG66" s="48"/>
      <c r="AH66" s="48"/>
      <c r="AI66" s="48"/>
      <c r="AJ66" s="48"/>
      <c r="AK66" s="48"/>
      <c r="AL66" s="48"/>
      <c r="AM66" s="48"/>
      <c r="AN66" s="48"/>
      <c r="AO66" s="48"/>
      <c r="AP66" s="48"/>
      <c r="AQ66" s="48"/>
      <c r="AR66" s="48"/>
      <c r="AS66" s="48"/>
      <c r="AT66" s="49"/>
    </row>
    <row r="67" spans="1:46" ht="12.75" customHeight="1" x14ac:dyDescent="0.2">
      <c r="A67" s="38" t="str" cm="1">
        <f t="array" ref="A67">"&lt;img&gt;" &amp; setrow_Image</f>
        <v>&lt;img&gt;Setup_Table.bmp</v>
      </c>
      <c r="B67" s="39"/>
      <c r="C67" s="39"/>
      <c r="D67" s="39"/>
      <c r="E67" s="39"/>
      <c r="F67" s="39"/>
      <c r="G67" s="39"/>
      <c r="H67" s="39"/>
      <c r="I67" s="39"/>
      <c r="J67" s="39"/>
      <c r="K67" s="39"/>
      <c r="L67" s="39"/>
      <c r="M67" s="39"/>
      <c r="N67" s="39"/>
      <c r="O67" s="39"/>
      <c r="P67" s="39"/>
      <c r="Q67" s="39"/>
      <c r="R67" s="39"/>
      <c r="S67" s="39"/>
      <c r="T67" s="39"/>
      <c r="U67" s="39"/>
      <c r="V67" s="39"/>
      <c r="W67" s="40"/>
      <c r="X67" s="38" t="str" cm="1">
        <f t="array" ref="X67">"&lt;img&gt;" &amp; setrow_Image</f>
        <v>&lt;img&gt;Setup_Table.bmp</v>
      </c>
      <c r="Y67" s="39"/>
      <c r="Z67" s="39"/>
      <c r="AA67" s="39"/>
      <c r="AB67" s="39"/>
      <c r="AC67" s="39"/>
      <c r="AD67" s="39"/>
      <c r="AE67" s="39"/>
      <c r="AF67" s="39"/>
      <c r="AG67" s="39"/>
      <c r="AH67" s="39"/>
      <c r="AI67" s="39"/>
      <c r="AJ67" s="39"/>
      <c r="AK67" s="39"/>
      <c r="AL67" s="39"/>
      <c r="AM67" s="39"/>
      <c r="AN67" s="39"/>
      <c r="AO67" s="39"/>
      <c r="AP67" s="39"/>
      <c r="AQ67" s="39"/>
      <c r="AR67" s="39"/>
      <c r="AS67" s="39"/>
      <c r="AT67" s="40"/>
    </row>
    <row r="68" spans="1:46" ht="12.75" customHeight="1" x14ac:dyDescent="0.2">
      <c r="A68" s="38"/>
      <c r="B68" s="39"/>
      <c r="C68" s="39"/>
      <c r="D68" s="39"/>
      <c r="E68" s="39"/>
      <c r="F68" s="39"/>
      <c r="G68" s="39"/>
      <c r="H68" s="39"/>
      <c r="I68" s="39"/>
      <c r="J68" s="39"/>
      <c r="K68" s="39"/>
      <c r="L68" s="39"/>
      <c r="M68" s="39"/>
      <c r="N68" s="39"/>
      <c r="O68" s="39"/>
      <c r="P68" s="39"/>
      <c r="Q68" s="39"/>
      <c r="R68" s="39"/>
      <c r="S68" s="39"/>
      <c r="T68" s="39"/>
      <c r="U68" s="39"/>
      <c r="V68" s="39"/>
      <c r="W68" s="40"/>
      <c r="X68" s="38"/>
      <c r="Y68" s="39"/>
      <c r="Z68" s="39"/>
      <c r="AA68" s="39"/>
      <c r="AB68" s="39"/>
      <c r="AC68" s="39"/>
      <c r="AD68" s="39"/>
      <c r="AE68" s="39"/>
      <c r="AF68" s="39"/>
      <c r="AG68" s="39"/>
      <c r="AH68" s="39"/>
      <c r="AI68" s="39"/>
      <c r="AJ68" s="39"/>
      <c r="AK68" s="39"/>
      <c r="AL68" s="39"/>
      <c r="AM68" s="39"/>
      <c r="AN68" s="39"/>
      <c r="AO68" s="39"/>
      <c r="AP68" s="39"/>
      <c r="AQ68" s="39"/>
      <c r="AR68" s="39"/>
      <c r="AS68" s="39"/>
      <c r="AT68" s="40"/>
    </row>
    <row r="69" spans="1:46" ht="12.75" customHeight="1" x14ac:dyDescent="0.2">
      <c r="A69" s="38"/>
      <c r="B69" s="39"/>
      <c r="C69" s="39"/>
      <c r="D69" s="39"/>
      <c r="E69" s="39"/>
      <c r="F69" s="39"/>
      <c r="G69" s="39"/>
      <c r="H69" s="39"/>
      <c r="I69" s="39"/>
      <c r="J69" s="39"/>
      <c r="K69" s="39"/>
      <c r="L69" s="39"/>
      <c r="M69" s="39"/>
      <c r="N69" s="39"/>
      <c r="O69" s="39"/>
      <c r="P69" s="39"/>
      <c r="Q69" s="39"/>
      <c r="R69" s="39"/>
      <c r="S69" s="39"/>
      <c r="T69" s="39"/>
      <c r="U69" s="39"/>
      <c r="V69" s="39"/>
      <c r="W69" s="40"/>
      <c r="X69" s="38"/>
      <c r="Y69" s="39"/>
      <c r="Z69" s="39"/>
      <c r="AA69" s="39"/>
      <c r="AB69" s="39"/>
      <c r="AC69" s="39"/>
      <c r="AD69" s="39"/>
      <c r="AE69" s="39"/>
      <c r="AF69" s="39"/>
      <c r="AG69" s="39"/>
      <c r="AH69" s="39"/>
      <c r="AI69" s="39"/>
      <c r="AJ69" s="39"/>
      <c r="AK69" s="39"/>
      <c r="AL69" s="39"/>
      <c r="AM69" s="39"/>
      <c r="AN69" s="39"/>
      <c r="AO69" s="39"/>
      <c r="AP69" s="39"/>
      <c r="AQ69" s="39"/>
      <c r="AR69" s="39"/>
      <c r="AS69" s="39"/>
      <c r="AT69" s="40"/>
    </row>
    <row r="70" spans="1:46" ht="12.75" customHeight="1" x14ac:dyDescent="0.2">
      <c r="A70" s="38"/>
      <c r="B70" s="39"/>
      <c r="C70" s="39"/>
      <c r="D70" s="39"/>
      <c r="E70" s="39"/>
      <c r="F70" s="39"/>
      <c r="G70" s="39"/>
      <c r="H70" s="39"/>
      <c r="I70" s="39"/>
      <c r="J70" s="39"/>
      <c r="K70" s="39"/>
      <c r="L70" s="39"/>
      <c r="M70" s="39"/>
      <c r="N70" s="39"/>
      <c r="O70" s="39"/>
      <c r="P70" s="39"/>
      <c r="Q70" s="39"/>
      <c r="R70" s="39"/>
      <c r="S70" s="39"/>
      <c r="T70" s="39"/>
      <c r="U70" s="39"/>
      <c r="V70" s="39"/>
      <c r="W70" s="40"/>
      <c r="X70" s="38"/>
      <c r="Y70" s="39"/>
      <c r="Z70" s="39"/>
      <c r="AA70" s="39"/>
      <c r="AB70" s="39"/>
      <c r="AC70" s="39"/>
      <c r="AD70" s="39"/>
      <c r="AE70" s="39"/>
      <c r="AF70" s="39"/>
      <c r="AG70" s="39"/>
      <c r="AH70" s="39"/>
      <c r="AI70" s="39"/>
      <c r="AJ70" s="39"/>
      <c r="AK70" s="39"/>
      <c r="AL70" s="39"/>
      <c r="AM70" s="39"/>
      <c r="AN70" s="39"/>
      <c r="AO70" s="39"/>
      <c r="AP70" s="39"/>
      <c r="AQ70" s="39"/>
      <c r="AR70" s="39"/>
      <c r="AS70" s="39"/>
      <c r="AT70" s="40"/>
    </row>
    <row r="71" spans="1:46" ht="12.75" customHeight="1" x14ac:dyDescent="0.2">
      <c r="A71" s="38"/>
      <c r="B71" s="39"/>
      <c r="C71" s="39"/>
      <c r="D71" s="39"/>
      <c r="E71" s="39"/>
      <c r="F71" s="39"/>
      <c r="G71" s="39"/>
      <c r="H71" s="39"/>
      <c r="I71" s="39"/>
      <c r="J71" s="39"/>
      <c r="K71" s="39"/>
      <c r="L71" s="39"/>
      <c r="M71" s="39"/>
      <c r="N71" s="39"/>
      <c r="O71" s="39"/>
      <c r="P71" s="39"/>
      <c r="Q71" s="39"/>
      <c r="R71" s="39"/>
      <c r="S71" s="39"/>
      <c r="T71" s="39"/>
      <c r="U71" s="39"/>
      <c r="V71" s="39"/>
      <c r="W71" s="40"/>
      <c r="X71" s="38"/>
      <c r="Y71" s="39"/>
      <c r="Z71" s="39"/>
      <c r="AA71" s="39"/>
      <c r="AB71" s="39"/>
      <c r="AC71" s="39"/>
      <c r="AD71" s="39"/>
      <c r="AE71" s="39"/>
      <c r="AF71" s="39"/>
      <c r="AG71" s="39"/>
      <c r="AH71" s="39"/>
      <c r="AI71" s="39"/>
      <c r="AJ71" s="39"/>
      <c r="AK71" s="39"/>
      <c r="AL71" s="39"/>
      <c r="AM71" s="39"/>
      <c r="AN71" s="39"/>
      <c r="AO71" s="39"/>
      <c r="AP71" s="39"/>
      <c r="AQ71" s="39"/>
      <c r="AR71" s="39"/>
      <c r="AS71" s="39"/>
      <c r="AT71" s="40"/>
    </row>
    <row r="72" spans="1:46" ht="12.75" customHeight="1" x14ac:dyDescent="0.2">
      <c r="A72" s="38"/>
      <c r="B72" s="39"/>
      <c r="C72" s="39"/>
      <c r="D72" s="39"/>
      <c r="E72" s="39"/>
      <c r="F72" s="39"/>
      <c r="G72" s="39"/>
      <c r="H72" s="39"/>
      <c r="I72" s="39"/>
      <c r="J72" s="39"/>
      <c r="K72" s="39"/>
      <c r="L72" s="39"/>
      <c r="M72" s="39"/>
      <c r="N72" s="39"/>
      <c r="O72" s="39"/>
      <c r="P72" s="39"/>
      <c r="Q72" s="39"/>
      <c r="R72" s="39"/>
      <c r="S72" s="39"/>
      <c r="T72" s="39"/>
      <c r="U72" s="39"/>
      <c r="V72" s="39"/>
      <c r="W72" s="40"/>
      <c r="X72" s="38"/>
      <c r="Y72" s="39"/>
      <c r="Z72" s="39"/>
      <c r="AA72" s="39"/>
      <c r="AB72" s="39"/>
      <c r="AC72" s="39"/>
      <c r="AD72" s="39"/>
      <c r="AE72" s="39"/>
      <c r="AF72" s="39"/>
      <c r="AG72" s="39"/>
      <c r="AH72" s="39"/>
      <c r="AI72" s="39"/>
      <c r="AJ72" s="39"/>
      <c r="AK72" s="39"/>
      <c r="AL72" s="39"/>
      <c r="AM72" s="39"/>
      <c r="AN72" s="39"/>
      <c r="AO72" s="39"/>
      <c r="AP72" s="39"/>
      <c r="AQ72" s="39"/>
      <c r="AR72" s="39"/>
      <c r="AS72" s="39"/>
      <c r="AT72" s="40"/>
    </row>
    <row r="73" spans="1:46" ht="12.75" customHeight="1" x14ac:dyDescent="0.2">
      <c r="A73" s="38"/>
      <c r="B73" s="39"/>
      <c r="C73" s="39"/>
      <c r="D73" s="39"/>
      <c r="E73" s="39"/>
      <c r="F73" s="39"/>
      <c r="G73" s="39"/>
      <c r="H73" s="39"/>
      <c r="I73" s="39"/>
      <c r="J73" s="39"/>
      <c r="K73" s="39"/>
      <c r="L73" s="39"/>
      <c r="M73" s="39"/>
      <c r="N73" s="39"/>
      <c r="O73" s="39"/>
      <c r="P73" s="39"/>
      <c r="Q73" s="39"/>
      <c r="R73" s="39"/>
      <c r="S73" s="39"/>
      <c r="T73" s="39"/>
      <c r="U73" s="39"/>
      <c r="V73" s="39"/>
      <c r="W73" s="40"/>
      <c r="X73" s="38"/>
      <c r="Y73" s="39"/>
      <c r="Z73" s="39"/>
      <c r="AA73" s="39"/>
      <c r="AB73" s="39"/>
      <c r="AC73" s="39"/>
      <c r="AD73" s="39"/>
      <c r="AE73" s="39"/>
      <c r="AF73" s="39"/>
      <c r="AG73" s="39"/>
      <c r="AH73" s="39"/>
      <c r="AI73" s="39"/>
      <c r="AJ73" s="39"/>
      <c r="AK73" s="39"/>
      <c r="AL73" s="39"/>
      <c r="AM73" s="39"/>
      <c r="AN73" s="39"/>
      <c r="AO73" s="39"/>
      <c r="AP73" s="39"/>
      <c r="AQ73" s="39"/>
      <c r="AR73" s="39"/>
      <c r="AS73" s="39"/>
      <c r="AT73" s="40"/>
    </row>
    <row r="74" spans="1:46" ht="12.75" customHeight="1" x14ac:dyDescent="0.2">
      <c r="A74" s="38"/>
      <c r="B74" s="39"/>
      <c r="C74" s="39"/>
      <c r="D74" s="39"/>
      <c r="E74" s="39"/>
      <c r="F74" s="39"/>
      <c r="G74" s="39"/>
      <c r="H74" s="39"/>
      <c r="I74" s="39"/>
      <c r="J74" s="39"/>
      <c r="K74" s="39"/>
      <c r="L74" s="39"/>
      <c r="M74" s="39"/>
      <c r="N74" s="39"/>
      <c r="O74" s="39"/>
      <c r="P74" s="39"/>
      <c r="Q74" s="39"/>
      <c r="R74" s="39"/>
      <c r="S74" s="39"/>
      <c r="T74" s="39"/>
      <c r="U74" s="39"/>
      <c r="V74" s="39"/>
      <c r="W74" s="40"/>
      <c r="X74" s="38"/>
      <c r="Y74" s="39"/>
      <c r="Z74" s="39"/>
      <c r="AA74" s="39"/>
      <c r="AB74" s="39"/>
      <c r="AC74" s="39"/>
      <c r="AD74" s="39"/>
      <c r="AE74" s="39"/>
      <c r="AF74" s="39"/>
      <c r="AG74" s="39"/>
      <c r="AH74" s="39"/>
      <c r="AI74" s="39"/>
      <c r="AJ74" s="39"/>
      <c r="AK74" s="39"/>
      <c r="AL74" s="39"/>
      <c r="AM74" s="39"/>
      <c r="AN74" s="39"/>
      <c r="AO74" s="39"/>
      <c r="AP74" s="39"/>
      <c r="AQ74" s="39"/>
      <c r="AR74" s="39"/>
      <c r="AS74" s="39"/>
      <c r="AT74" s="40"/>
    </row>
    <row r="75" spans="1:46" ht="12.75" customHeight="1" x14ac:dyDescent="0.2">
      <c r="A75" s="38"/>
      <c r="B75" s="39"/>
      <c r="C75" s="39"/>
      <c r="D75" s="39"/>
      <c r="E75" s="39"/>
      <c r="F75" s="39"/>
      <c r="G75" s="39"/>
      <c r="H75" s="39"/>
      <c r="I75" s="39"/>
      <c r="J75" s="39"/>
      <c r="K75" s="39"/>
      <c r="L75" s="39"/>
      <c r="M75" s="39"/>
      <c r="N75" s="39"/>
      <c r="O75" s="39"/>
      <c r="P75" s="39"/>
      <c r="Q75" s="39"/>
      <c r="R75" s="39"/>
      <c r="S75" s="39"/>
      <c r="T75" s="39"/>
      <c r="U75" s="39"/>
      <c r="V75" s="39"/>
      <c r="W75" s="40"/>
      <c r="X75" s="38"/>
      <c r="Y75" s="39"/>
      <c r="Z75" s="39"/>
      <c r="AA75" s="39"/>
      <c r="AB75" s="39"/>
      <c r="AC75" s="39"/>
      <c r="AD75" s="39"/>
      <c r="AE75" s="39"/>
      <c r="AF75" s="39"/>
      <c r="AG75" s="39"/>
      <c r="AH75" s="39"/>
      <c r="AI75" s="39"/>
      <c r="AJ75" s="39"/>
      <c r="AK75" s="39"/>
      <c r="AL75" s="39"/>
      <c r="AM75" s="39"/>
      <c r="AN75" s="39"/>
      <c r="AO75" s="39"/>
      <c r="AP75" s="39"/>
      <c r="AQ75" s="39"/>
      <c r="AR75" s="39"/>
      <c r="AS75" s="39"/>
      <c r="AT75" s="40"/>
    </row>
    <row r="76" spans="1:46" ht="12.75" customHeight="1" x14ac:dyDescent="0.2">
      <c r="A76" s="38"/>
      <c r="B76" s="39"/>
      <c r="C76" s="39"/>
      <c r="D76" s="39"/>
      <c r="E76" s="39"/>
      <c r="F76" s="39"/>
      <c r="G76" s="39"/>
      <c r="H76" s="39"/>
      <c r="I76" s="39"/>
      <c r="J76" s="39"/>
      <c r="K76" s="39"/>
      <c r="L76" s="39"/>
      <c r="M76" s="39"/>
      <c r="N76" s="39"/>
      <c r="O76" s="39"/>
      <c r="P76" s="39"/>
      <c r="Q76" s="39"/>
      <c r="R76" s="39"/>
      <c r="S76" s="39"/>
      <c r="T76" s="39"/>
      <c r="U76" s="39"/>
      <c r="V76" s="39"/>
      <c r="W76" s="40"/>
      <c r="X76" s="38"/>
      <c r="Y76" s="39"/>
      <c r="Z76" s="39"/>
      <c r="AA76" s="39"/>
      <c r="AB76" s="39"/>
      <c r="AC76" s="39"/>
      <c r="AD76" s="39"/>
      <c r="AE76" s="39"/>
      <c r="AF76" s="39"/>
      <c r="AG76" s="39"/>
      <c r="AH76" s="39"/>
      <c r="AI76" s="39"/>
      <c r="AJ76" s="39"/>
      <c r="AK76" s="39"/>
      <c r="AL76" s="39"/>
      <c r="AM76" s="39"/>
      <c r="AN76" s="39"/>
      <c r="AO76" s="39"/>
      <c r="AP76" s="39"/>
      <c r="AQ76" s="39"/>
      <c r="AR76" s="39"/>
      <c r="AS76" s="39"/>
      <c r="AT76" s="40"/>
    </row>
    <row r="77" spans="1:46" ht="12.75" customHeight="1" x14ac:dyDescent="0.2">
      <c r="A77" s="38"/>
      <c r="B77" s="39"/>
      <c r="C77" s="39"/>
      <c r="D77" s="39"/>
      <c r="E77" s="39"/>
      <c r="F77" s="39"/>
      <c r="G77" s="39"/>
      <c r="H77" s="39"/>
      <c r="I77" s="39"/>
      <c r="J77" s="39"/>
      <c r="K77" s="39"/>
      <c r="L77" s="39"/>
      <c r="M77" s="39"/>
      <c r="N77" s="39"/>
      <c r="O77" s="39"/>
      <c r="P77" s="39"/>
      <c r="Q77" s="39"/>
      <c r="R77" s="39"/>
      <c r="S77" s="39"/>
      <c r="T77" s="39"/>
      <c r="U77" s="39"/>
      <c r="V77" s="39"/>
      <c r="W77" s="40"/>
      <c r="X77" s="38"/>
      <c r="Y77" s="39"/>
      <c r="Z77" s="39"/>
      <c r="AA77" s="39"/>
      <c r="AB77" s="39"/>
      <c r="AC77" s="39"/>
      <c r="AD77" s="39"/>
      <c r="AE77" s="39"/>
      <c r="AF77" s="39"/>
      <c r="AG77" s="39"/>
      <c r="AH77" s="39"/>
      <c r="AI77" s="39"/>
      <c r="AJ77" s="39"/>
      <c r="AK77" s="39"/>
      <c r="AL77" s="39"/>
      <c r="AM77" s="39"/>
      <c r="AN77" s="39"/>
      <c r="AO77" s="39"/>
      <c r="AP77" s="39"/>
      <c r="AQ77" s="39"/>
      <c r="AR77" s="39"/>
      <c r="AS77" s="39"/>
      <c r="AT77" s="40"/>
    </row>
    <row r="78" spans="1:46" ht="12.75" customHeight="1" x14ac:dyDescent="0.2">
      <c r="A78" s="38"/>
      <c r="B78" s="39"/>
      <c r="C78" s="39"/>
      <c r="D78" s="39"/>
      <c r="E78" s="39"/>
      <c r="F78" s="39"/>
      <c r="G78" s="39"/>
      <c r="H78" s="39"/>
      <c r="I78" s="39"/>
      <c r="J78" s="39"/>
      <c r="K78" s="39"/>
      <c r="L78" s="39"/>
      <c r="M78" s="39"/>
      <c r="N78" s="39"/>
      <c r="O78" s="39"/>
      <c r="P78" s="39"/>
      <c r="Q78" s="39"/>
      <c r="R78" s="39"/>
      <c r="S78" s="39"/>
      <c r="T78" s="39"/>
      <c r="U78" s="39"/>
      <c r="V78" s="39"/>
      <c r="W78" s="40"/>
      <c r="X78" s="38"/>
      <c r="Y78" s="39"/>
      <c r="Z78" s="39"/>
      <c r="AA78" s="39"/>
      <c r="AB78" s="39"/>
      <c r="AC78" s="39"/>
      <c r="AD78" s="39"/>
      <c r="AE78" s="39"/>
      <c r="AF78" s="39"/>
      <c r="AG78" s="39"/>
      <c r="AH78" s="39"/>
      <c r="AI78" s="39"/>
      <c r="AJ78" s="39"/>
      <c r="AK78" s="39"/>
      <c r="AL78" s="39"/>
      <c r="AM78" s="39"/>
      <c r="AN78" s="39"/>
      <c r="AO78" s="39"/>
      <c r="AP78" s="39"/>
      <c r="AQ78" s="39"/>
      <c r="AR78" s="39"/>
      <c r="AS78" s="39"/>
      <c r="AT78" s="40"/>
    </row>
    <row r="79" spans="1:46" ht="12.75" customHeight="1" x14ac:dyDescent="0.2">
      <c r="A79" s="38"/>
      <c r="B79" s="39"/>
      <c r="C79" s="39"/>
      <c r="D79" s="39"/>
      <c r="E79" s="39"/>
      <c r="F79" s="39"/>
      <c r="G79" s="39"/>
      <c r="H79" s="39"/>
      <c r="I79" s="39"/>
      <c r="J79" s="39"/>
      <c r="K79" s="39"/>
      <c r="L79" s="39"/>
      <c r="M79" s="39"/>
      <c r="N79" s="39"/>
      <c r="O79" s="39"/>
      <c r="P79" s="39"/>
      <c r="Q79" s="39"/>
      <c r="R79" s="39"/>
      <c r="S79" s="39"/>
      <c r="T79" s="39"/>
      <c r="U79" s="39"/>
      <c r="V79" s="39"/>
      <c r="W79" s="40"/>
      <c r="X79" s="38"/>
      <c r="Y79" s="39"/>
      <c r="Z79" s="39"/>
      <c r="AA79" s="39"/>
      <c r="AB79" s="39"/>
      <c r="AC79" s="39"/>
      <c r="AD79" s="39"/>
      <c r="AE79" s="39"/>
      <c r="AF79" s="39"/>
      <c r="AG79" s="39"/>
      <c r="AH79" s="39"/>
      <c r="AI79" s="39"/>
      <c r="AJ79" s="39"/>
      <c r="AK79" s="39"/>
      <c r="AL79" s="39"/>
      <c r="AM79" s="39"/>
      <c r="AN79" s="39"/>
      <c r="AO79" s="39"/>
      <c r="AP79" s="39"/>
      <c r="AQ79" s="39"/>
      <c r="AR79" s="39"/>
      <c r="AS79" s="39"/>
      <c r="AT79" s="40"/>
    </row>
    <row r="80" spans="1:46" ht="12.75" customHeight="1" x14ac:dyDescent="0.2">
      <c r="A80" s="38"/>
      <c r="B80" s="39"/>
      <c r="C80" s="39"/>
      <c r="D80" s="39"/>
      <c r="E80" s="39"/>
      <c r="F80" s="39"/>
      <c r="G80" s="39"/>
      <c r="H80" s="39"/>
      <c r="I80" s="39"/>
      <c r="J80" s="39"/>
      <c r="K80" s="39"/>
      <c r="L80" s="39"/>
      <c r="M80" s="39"/>
      <c r="N80" s="39"/>
      <c r="O80" s="39"/>
      <c r="P80" s="39"/>
      <c r="Q80" s="39"/>
      <c r="R80" s="39"/>
      <c r="S80" s="39"/>
      <c r="T80" s="39"/>
      <c r="U80" s="39"/>
      <c r="V80" s="39"/>
      <c r="W80" s="40"/>
      <c r="X80" s="38"/>
      <c r="Y80" s="39"/>
      <c r="Z80" s="39"/>
      <c r="AA80" s="39"/>
      <c r="AB80" s="39"/>
      <c r="AC80" s="39"/>
      <c r="AD80" s="39"/>
      <c r="AE80" s="39"/>
      <c r="AF80" s="39"/>
      <c r="AG80" s="39"/>
      <c r="AH80" s="39"/>
      <c r="AI80" s="39"/>
      <c r="AJ80" s="39"/>
      <c r="AK80" s="39"/>
      <c r="AL80" s="39"/>
      <c r="AM80" s="39"/>
      <c r="AN80" s="39"/>
      <c r="AO80" s="39"/>
      <c r="AP80" s="39"/>
      <c r="AQ80" s="39"/>
      <c r="AR80" s="39"/>
      <c r="AS80" s="39"/>
      <c r="AT80" s="40"/>
    </row>
    <row r="81" spans="1:46" ht="12.75" customHeight="1" x14ac:dyDescent="0.2">
      <c r="A81" s="38"/>
      <c r="B81" s="39"/>
      <c r="C81" s="39"/>
      <c r="D81" s="39"/>
      <c r="E81" s="39"/>
      <c r="F81" s="39"/>
      <c r="G81" s="39"/>
      <c r="H81" s="39"/>
      <c r="I81" s="39"/>
      <c r="J81" s="39"/>
      <c r="K81" s="39"/>
      <c r="L81" s="39"/>
      <c r="M81" s="39"/>
      <c r="N81" s="39"/>
      <c r="O81" s="39"/>
      <c r="P81" s="39"/>
      <c r="Q81" s="39"/>
      <c r="R81" s="39"/>
      <c r="S81" s="39"/>
      <c r="T81" s="39"/>
      <c r="U81" s="39"/>
      <c r="V81" s="39"/>
      <c r="W81" s="40"/>
      <c r="X81" s="38"/>
      <c r="Y81" s="39"/>
      <c r="Z81" s="39"/>
      <c r="AA81" s="39"/>
      <c r="AB81" s="39"/>
      <c r="AC81" s="39"/>
      <c r="AD81" s="39"/>
      <c r="AE81" s="39"/>
      <c r="AF81" s="39"/>
      <c r="AG81" s="39"/>
      <c r="AH81" s="39"/>
      <c r="AI81" s="39"/>
      <c r="AJ81" s="39"/>
      <c r="AK81" s="39"/>
      <c r="AL81" s="39"/>
      <c r="AM81" s="39"/>
      <c r="AN81" s="39"/>
      <c r="AO81" s="39"/>
      <c r="AP81" s="39"/>
      <c r="AQ81" s="39"/>
      <c r="AR81" s="39"/>
      <c r="AS81" s="39"/>
      <c r="AT81" s="40"/>
    </row>
    <row r="82" spans="1:46" ht="12.75" customHeight="1" x14ac:dyDescent="0.2">
      <c r="A82" s="38"/>
      <c r="B82" s="39"/>
      <c r="C82" s="39"/>
      <c r="D82" s="39"/>
      <c r="E82" s="39"/>
      <c r="F82" s="39"/>
      <c r="G82" s="39"/>
      <c r="H82" s="39"/>
      <c r="I82" s="39"/>
      <c r="J82" s="39"/>
      <c r="K82" s="39"/>
      <c r="L82" s="39"/>
      <c r="M82" s="39"/>
      <c r="N82" s="39"/>
      <c r="O82" s="39"/>
      <c r="P82" s="39"/>
      <c r="Q82" s="39"/>
      <c r="R82" s="39"/>
      <c r="S82" s="39"/>
      <c r="T82" s="39"/>
      <c r="U82" s="39"/>
      <c r="V82" s="39"/>
      <c r="W82" s="40"/>
      <c r="X82" s="38"/>
      <c r="Y82" s="39"/>
      <c r="Z82" s="39"/>
      <c r="AA82" s="39"/>
      <c r="AB82" s="39"/>
      <c r="AC82" s="39"/>
      <c r="AD82" s="39"/>
      <c r="AE82" s="39"/>
      <c r="AF82" s="39"/>
      <c r="AG82" s="39"/>
      <c r="AH82" s="39"/>
      <c r="AI82" s="39"/>
      <c r="AJ82" s="39"/>
      <c r="AK82" s="39"/>
      <c r="AL82" s="39"/>
      <c r="AM82" s="39"/>
      <c r="AN82" s="39"/>
      <c r="AO82" s="39"/>
      <c r="AP82" s="39"/>
      <c r="AQ82" s="39"/>
      <c r="AR82" s="39"/>
      <c r="AS82" s="39"/>
      <c r="AT82" s="40"/>
    </row>
    <row r="83" spans="1:46" ht="12.75" customHeight="1" thickBot="1" x14ac:dyDescent="0.25">
      <c r="A83" s="50" t="str">
        <f>IF(setrow_HomeNumber&lt;&gt;"",setrow_HomeNumber&amp;":"&amp;
"  X" &amp; setrow_Shifts_X &amp; "  Y" &amp; setrow_Shifts_Y &amp; "  Z"&amp; setrow_Shifts_Z,"")</f>
        <v>MAC 1 (1- Position):  X0  Y0  Z330</v>
      </c>
      <c r="B83" s="51"/>
      <c r="C83" s="51"/>
      <c r="D83" s="51"/>
      <c r="E83" s="51"/>
      <c r="F83" s="51"/>
      <c r="G83" s="51"/>
      <c r="H83" s="51"/>
      <c r="I83" s="51"/>
      <c r="J83" s="51"/>
      <c r="K83" s="51"/>
      <c r="L83" s="51"/>
      <c r="M83" s="51"/>
      <c r="N83" s="51"/>
      <c r="O83" s="51"/>
      <c r="P83" s="51"/>
      <c r="Q83" s="51"/>
      <c r="R83" s="51"/>
      <c r="S83" s="51"/>
      <c r="T83" s="51"/>
      <c r="U83" s="51"/>
      <c r="V83" s="51"/>
      <c r="W83" s="52"/>
      <c r="X83" s="50" t="str">
        <f>IF(setrow_HomeNumber&lt;&gt;"",setrow_HomeNumber&amp;":"&amp;
"  X" &amp; setrow_Shifts_X &amp; "  Y" &amp; setrow_Shifts_Y &amp; "  Z"&amp; setrow_Shifts_Z,"")</f>
        <v>MAC 1 (1- Position):  X0  Y0  Z330</v>
      </c>
      <c r="Y83" s="51"/>
      <c r="Z83" s="51"/>
      <c r="AA83" s="51"/>
      <c r="AB83" s="51"/>
      <c r="AC83" s="51"/>
      <c r="AD83" s="51"/>
      <c r="AE83" s="51"/>
      <c r="AF83" s="51"/>
      <c r="AG83" s="51"/>
      <c r="AH83" s="51"/>
      <c r="AI83" s="51"/>
      <c r="AJ83" s="51"/>
      <c r="AK83" s="51"/>
      <c r="AL83" s="51"/>
      <c r="AM83" s="51"/>
      <c r="AN83" s="51"/>
      <c r="AO83" s="51"/>
      <c r="AP83" s="51"/>
      <c r="AQ83" s="51"/>
      <c r="AR83" s="51"/>
      <c r="AS83" s="51"/>
      <c r="AT83" s="52"/>
    </row>
    <row r="84" spans="1:46" ht="12.75" customHeight="1" x14ac:dyDescent="0.2">
      <c r="C84" s="5"/>
      <c r="D84" s="5"/>
      <c r="E84" s="5"/>
      <c r="F84" s="5"/>
      <c r="G84" s="5"/>
      <c r="H84" s="5"/>
      <c r="I84" s="5"/>
      <c r="J84" s="5"/>
      <c r="K84" s="5"/>
      <c r="L84" s="5"/>
      <c r="M84" s="5"/>
      <c r="N84" s="5"/>
      <c r="O84" s="5"/>
      <c r="P84" s="5"/>
      <c r="Q84" s="5"/>
      <c r="R84" s="5"/>
      <c r="S84" s="5"/>
      <c r="T84" s="5"/>
      <c r="U84" s="5"/>
      <c r="V84" s="5"/>
      <c r="W84" s="5"/>
      <c r="Z84" s="5"/>
      <c r="AA84" s="5"/>
      <c r="AB84" s="5"/>
      <c r="AC84" s="5"/>
      <c r="AD84" s="5"/>
      <c r="AE84" s="5"/>
      <c r="AF84" s="5"/>
      <c r="AG84" s="5"/>
      <c r="AH84" s="5"/>
      <c r="AI84" s="5"/>
      <c r="AJ84" s="5"/>
      <c r="AK84" s="5"/>
      <c r="AL84" s="5"/>
      <c r="AM84" s="5"/>
      <c r="AN84" s="5"/>
      <c r="AO84" s="5"/>
      <c r="AP84" s="5"/>
      <c r="AQ84" s="5"/>
      <c r="AR84" s="5"/>
      <c r="AS84" s="5"/>
      <c r="AT84" s="5"/>
    </row>
    <row r="85" spans="1:46" ht="12.75" customHeight="1" x14ac:dyDescent="0.2">
      <c r="C85" s="5"/>
      <c r="D85" s="5"/>
      <c r="E85" s="5"/>
      <c r="F85" s="5"/>
      <c r="G85" s="5"/>
      <c r="H85" s="5"/>
      <c r="I85" s="5"/>
      <c r="J85" s="5"/>
      <c r="K85" s="5"/>
      <c r="L85" s="5"/>
      <c r="M85" s="5"/>
      <c r="N85" s="5"/>
      <c r="O85" s="5"/>
      <c r="P85" s="5"/>
      <c r="Q85" s="5"/>
      <c r="R85" s="5"/>
      <c r="S85" s="5"/>
      <c r="T85" s="5"/>
      <c r="U85" s="5"/>
      <c r="V85" s="5"/>
      <c r="W85" s="5"/>
      <c r="Z85" s="5"/>
      <c r="AA85" s="5"/>
      <c r="AB85" s="5"/>
      <c r="AC85" s="5"/>
      <c r="AD85" s="5"/>
      <c r="AE85" s="5"/>
      <c r="AF85" s="5"/>
      <c r="AG85" s="5"/>
      <c r="AH85" s="5"/>
      <c r="AI85" s="5"/>
      <c r="AJ85" s="5"/>
      <c r="AK85" s="5"/>
      <c r="AL85" s="5"/>
      <c r="AM85" s="5"/>
      <c r="AN85" s="5"/>
      <c r="AO85" s="5"/>
      <c r="AP85" s="5"/>
      <c r="AQ85" s="5"/>
      <c r="AR85" s="5"/>
      <c r="AS85" s="5"/>
      <c r="AT85" s="5"/>
    </row>
    <row r="86" spans="1:46" ht="12.75" customHeight="1" thickBot="1" x14ac:dyDescent="0.25"/>
    <row r="87" spans="1:46" ht="12.75" customHeight="1" x14ac:dyDescent="0.2">
      <c r="A87" s="29" t="str">
        <f>sc_HeaderImages</f>
        <v>Images</v>
      </c>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1"/>
    </row>
    <row r="88" spans="1:46" ht="12.75" customHeight="1" thickBot="1" x14ac:dyDescent="0.25">
      <c r="A88" s="32"/>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4"/>
    </row>
    <row r="89" spans="1:46" ht="12.75" customHeight="1" x14ac:dyDescent="0.2">
      <c r="A89" s="35" t="str">
        <f>"&lt;img&gt;"&amp;picture_Name</f>
        <v>&lt;img&gt;\Images\DEMO.png</v>
      </c>
      <c r="B89" s="36"/>
      <c r="C89" s="36"/>
      <c r="D89" s="36"/>
      <c r="E89" s="36"/>
      <c r="F89" s="36"/>
      <c r="G89" s="36"/>
      <c r="H89" s="36"/>
      <c r="I89" s="36"/>
      <c r="J89" s="36"/>
      <c r="K89" s="36"/>
      <c r="L89" s="36"/>
      <c r="M89" s="36"/>
      <c r="N89" s="36"/>
      <c r="O89" s="36"/>
      <c r="P89" s="36"/>
      <c r="Q89" s="36"/>
      <c r="R89" s="36"/>
      <c r="S89" s="36"/>
      <c r="T89" s="36"/>
      <c r="U89" s="36"/>
      <c r="V89" s="36"/>
      <c r="W89" s="37"/>
      <c r="X89" s="35" t="str">
        <f>"&lt;img&gt;" &amp; _xll.TS_GetVal("picture_Name",picture_Index+1)</f>
        <v>&lt;img&gt;</v>
      </c>
      <c r="Y89" s="36"/>
      <c r="Z89" s="36"/>
      <c r="AA89" s="36"/>
      <c r="AB89" s="36"/>
      <c r="AC89" s="36"/>
      <c r="AD89" s="36"/>
      <c r="AE89" s="36"/>
      <c r="AF89" s="36"/>
      <c r="AG89" s="36"/>
      <c r="AH89" s="36"/>
      <c r="AI89" s="36"/>
      <c r="AJ89" s="36"/>
      <c r="AK89" s="36"/>
      <c r="AL89" s="36"/>
      <c r="AM89" s="36"/>
      <c r="AN89" s="36"/>
      <c r="AO89" s="36"/>
      <c r="AP89" s="36"/>
      <c r="AQ89" s="36"/>
      <c r="AR89" s="36"/>
      <c r="AS89" s="36"/>
      <c r="AT89" s="37"/>
    </row>
    <row r="90" spans="1:46" ht="12.75" customHeight="1" x14ac:dyDescent="0.2">
      <c r="A90" s="38"/>
      <c r="B90" s="39"/>
      <c r="C90" s="39"/>
      <c r="D90" s="39"/>
      <c r="E90" s="39"/>
      <c r="F90" s="39"/>
      <c r="G90" s="39"/>
      <c r="H90" s="39"/>
      <c r="I90" s="39"/>
      <c r="J90" s="39"/>
      <c r="K90" s="39"/>
      <c r="L90" s="39"/>
      <c r="M90" s="39"/>
      <c r="N90" s="39"/>
      <c r="O90" s="39"/>
      <c r="P90" s="39"/>
      <c r="Q90" s="39"/>
      <c r="R90" s="39"/>
      <c r="S90" s="39"/>
      <c r="T90" s="39"/>
      <c r="U90" s="39"/>
      <c r="V90" s="39"/>
      <c r="W90" s="40"/>
      <c r="X90" s="38"/>
      <c r="Y90" s="39"/>
      <c r="Z90" s="39"/>
      <c r="AA90" s="39"/>
      <c r="AB90" s="39"/>
      <c r="AC90" s="39"/>
      <c r="AD90" s="39"/>
      <c r="AE90" s="39"/>
      <c r="AF90" s="39"/>
      <c r="AG90" s="39"/>
      <c r="AH90" s="39"/>
      <c r="AI90" s="39"/>
      <c r="AJ90" s="39"/>
      <c r="AK90" s="39"/>
      <c r="AL90" s="39"/>
      <c r="AM90" s="39"/>
      <c r="AN90" s="39"/>
      <c r="AO90" s="39"/>
      <c r="AP90" s="39"/>
      <c r="AQ90" s="39"/>
      <c r="AR90" s="39"/>
      <c r="AS90" s="39"/>
      <c r="AT90" s="40"/>
    </row>
    <row r="91" spans="1:46" ht="12.75" customHeight="1" x14ac:dyDescent="0.2">
      <c r="A91" s="38"/>
      <c r="B91" s="39"/>
      <c r="C91" s="39"/>
      <c r="D91" s="39"/>
      <c r="E91" s="39"/>
      <c r="F91" s="39"/>
      <c r="G91" s="39"/>
      <c r="H91" s="39"/>
      <c r="I91" s="39"/>
      <c r="J91" s="39"/>
      <c r="K91" s="39"/>
      <c r="L91" s="39"/>
      <c r="M91" s="39"/>
      <c r="N91" s="39"/>
      <c r="O91" s="39"/>
      <c r="P91" s="39"/>
      <c r="Q91" s="39"/>
      <c r="R91" s="39"/>
      <c r="S91" s="39"/>
      <c r="T91" s="39"/>
      <c r="U91" s="39"/>
      <c r="V91" s="39"/>
      <c r="W91" s="40"/>
      <c r="X91" s="38"/>
      <c r="Y91" s="39"/>
      <c r="Z91" s="39"/>
      <c r="AA91" s="39"/>
      <c r="AB91" s="39"/>
      <c r="AC91" s="39"/>
      <c r="AD91" s="39"/>
      <c r="AE91" s="39"/>
      <c r="AF91" s="39"/>
      <c r="AG91" s="39"/>
      <c r="AH91" s="39"/>
      <c r="AI91" s="39"/>
      <c r="AJ91" s="39"/>
      <c r="AK91" s="39"/>
      <c r="AL91" s="39"/>
      <c r="AM91" s="39"/>
      <c r="AN91" s="39"/>
      <c r="AO91" s="39"/>
      <c r="AP91" s="39"/>
      <c r="AQ91" s="39"/>
      <c r="AR91" s="39"/>
      <c r="AS91" s="39"/>
      <c r="AT91" s="40"/>
    </row>
    <row r="92" spans="1:46" ht="12.75" customHeight="1" x14ac:dyDescent="0.2">
      <c r="A92" s="38"/>
      <c r="B92" s="39"/>
      <c r="C92" s="39"/>
      <c r="D92" s="39"/>
      <c r="E92" s="39"/>
      <c r="F92" s="39"/>
      <c r="G92" s="39"/>
      <c r="H92" s="39"/>
      <c r="I92" s="39"/>
      <c r="J92" s="39"/>
      <c r="K92" s="39"/>
      <c r="L92" s="39"/>
      <c r="M92" s="39"/>
      <c r="N92" s="39"/>
      <c r="O92" s="39"/>
      <c r="P92" s="39"/>
      <c r="Q92" s="39"/>
      <c r="R92" s="39"/>
      <c r="S92" s="39"/>
      <c r="T92" s="39"/>
      <c r="U92" s="39"/>
      <c r="V92" s="39"/>
      <c r="W92" s="40"/>
      <c r="X92" s="38"/>
      <c r="Y92" s="39"/>
      <c r="Z92" s="39"/>
      <c r="AA92" s="39"/>
      <c r="AB92" s="39"/>
      <c r="AC92" s="39"/>
      <c r="AD92" s="39"/>
      <c r="AE92" s="39"/>
      <c r="AF92" s="39"/>
      <c r="AG92" s="39"/>
      <c r="AH92" s="39"/>
      <c r="AI92" s="39"/>
      <c r="AJ92" s="39"/>
      <c r="AK92" s="39"/>
      <c r="AL92" s="39"/>
      <c r="AM92" s="39"/>
      <c r="AN92" s="39"/>
      <c r="AO92" s="39"/>
      <c r="AP92" s="39"/>
      <c r="AQ92" s="39"/>
      <c r="AR92" s="39"/>
      <c r="AS92" s="39"/>
      <c r="AT92" s="40"/>
    </row>
    <row r="93" spans="1:46" ht="12.75" customHeight="1" x14ac:dyDescent="0.2">
      <c r="A93" s="38"/>
      <c r="B93" s="39"/>
      <c r="C93" s="39"/>
      <c r="D93" s="39"/>
      <c r="E93" s="39"/>
      <c r="F93" s="39"/>
      <c r="G93" s="39"/>
      <c r="H93" s="39"/>
      <c r="I93" s="39"/>
      <c r="J93" s="39"/>
      <c r="K93" s="39"/>
      <c r="L93" s="39"/>
      <c r="M93" s="39"/>
      <c r="N93" s="39"/>
      <c r="O93" s="39"/>
      <c r="P93" s="39"/>
      <c r="Q93" s="39"/>
      <c r="R93" s="39"/>
      <c r="S93" s="39"/>
      <c r="T93" s="39"/>
      <c r="U93" s="39"/>
      <c r="V93" s="39"/>
      <c r="W93" s="40"/>
      <c r="X93" s="38"/>
      <c r="Y93" s="39"/>
      <c r="Z93" s="39"/>
      <c r="AA93" s="39"/>
      <c r="AB93" s="39"/>
      <c r="AC93" s="39"/>
      <c r="AD93" s="39"/>
      <c r="AE93" s="39"/>
      <c r="AF93" s="39"/>
      <c r="AG93" s="39"/>
      <c r="AH93" s="39"/>
      <c r="AI93" s="39"/>
      <c r="AJ93" s="39"/>
      <c r="AK93" s="39"/>
      <c r="AL93" s="39"/>
      <c r="AM93" s="39"/>
      <c r="AN93" s="39"/>
      <c r="AO93" s="39"/>
      <c r="AP93" s="39"/>
      <c r="AQ93" s="39"/>
      <c r="AR93" s="39"/>
      <c r="AS93" s="39"/>
      <c r="AT93" s="40"/>
    </row>
    <row r="94" spans="1:46" ht="12.75" customHeight="1" x14ac:dyDescent="0.2">
      <c r="A94" s="38"/>
      <c r="B94" s="39"/>
      <c r="C94" s="39"/>
      <c r="D94" s="39"/>
      <c r="E94" s="39"/>
      <c r="F94" s="39"/>
      <c r="G94" s="39"/>
      <c r="H94" s="39"/>
      <c r="I94" s="39"/>
      <c r="J94" s="39"/>
      <c r="K94" s="39"/>
      <c r="L94" s="39"/>
      <c r="M94" s="39"/>
      <c r="N94" s="39"/>
      <c r="O94" s="39"/>
      <c r="P94" s="39"/>
      <c r="Q94" s="39"/>
      <c r="R94" s="39"/>
      <c r="S94" s="39"/>
      <c r="T94" s="39"/>
      <c r="U94" s="39"/>
      <c r="V94" s="39"/>
      <c r="W94" s="40"/>
      <c r="X94" s="38"/>
      <c r="Y94" s="39"/>
      <c r="Z94" s="39"/>
      <c r="AA94" s="39"/>
      <c r="AB94" s="39"/>
      <c r="AC94" s="39"/>
      <c r="AD94" s="39"/>
      <c r="AE94" s="39"/>
      <c r="AF94" s="39"/>
      <c r="AG94" s="39"/>
      <c r="AH94" s="39"/>
      <c r="AI94" s="39"/>
      <c r="AJ94" s="39"/>
      <c r="AK94" s="39"/>
      <c r="AL94" s="39"/>
      <c r="AM94" s="39"/>
      <c r="AN94" s="39"/>
      <c r="AO94" s="39"/>
      <c r="AP94" s="39"/>
      <c r="AQ94" s="39"/>
      <c r="AR94" s="39"/>
      <c r="AS94" s="39"/>
      <c r="AT94" s="40"/>
    </row>
    <row r="95" spans="1:46" ht="12.75" customHeight="1" x14ac:dyDescent="0.2">
      <c r="A95" s="38"/>
      <c r="B95" s="39"/>
      <c r="C95" s="39"/>
      <c r="D95" s="39"/>
      <c r="E95" s="39"/>
      <c r="F95" s="39"/>
      <c r="G95" s="39"/>
      <c r="H95" s="39"/>
      <c r="I95" s="39"/>
      <c r="J95" s="39"/>
      <c r="K95" s="39"/>
      <c r="L95" s="39"/>
      <c r="M95" s="39"/>
      <c r="N95" s="39"/>
      <c r="O95" s="39"/>
      <c r="P95" s="39"/>
      <c r="Q95" s="39"/>
      <c r="R95" s="39"/>
      <c r="S95" s="39"/>
      <c r="T95" s="39"/>
      <c r="U95" s="39"/>
      <c r="V95" s="39"/>
      <c r="W95" s="40"/>
      <c r="X95" s="38"/>
      <c r="Y95" s="39"/>
      <c r="Z95" s="39"/>
      <c r="AA95" s="39"/>
      <c r="AB95" s="39"/>
      <c r="AC95" s="39"/>
      <c r="AD95" s="39"/>
      <c r="AE95" s="39"/>
      <c r="AF95" s="39"/>
      <c r="AG95" s="39"/>
      <c r="AH95" s="39"/>
      <c r="AI95" s="39"/>
      <c r="AJ95" s="39"/>
      <c r="AK95" s="39"/>
      <c r="AL95" s="39"/>
      <c r="AM95" s="39"/>
      <c r="AN95" s="39"/>
      <c r="AO95" s="39"/>
      <c r="AP95" s="39"/>
      <c r="AQ95" s="39"/>
      <c r="AR95" s="39"/>
      <c r="AS95" s="39"/>
      <c r="AT95" s="40"/>
    </row>
    <row r="96" spans="1:46" ht="12.75" customHeight="1" x14ac:dyDescent="0.2">
      <c r="A96" s="38"/>
      <c r="B96" s="39"/>
      <c r="C96" s="39"/>
      <c r="D96" s="39"/>
      <c r="E96" s="39"/>
      <c r="F96" s="39"/>
      <c r="G96" s="39"/>
      <c r="H96" s="39"/>
      <c r="I96" s="39"/>
      <c r="J96" s="39"/>
      <c r="K96" s="39"/>
      <c r="L96" s="39"/>
      <c r="M96" s="39"/>
      <c r="N96" s="39"/>
      <c r="O96" s="39"/>
      <c r="P96" s="39"/>
      <c r="Q96" s="39"/>
      <c r="R96" s="39"/>
      <c r="S96" s="39"/>
      <c r="T96" s="39"/>
      <c r="U96" s="39"/>
      <c r="V96" s="39"/>
      <c r="W96" s="40"/>
      <c r="X96" s="38"/>
      <c r="Y96" s="39"/>
      <c r="Z96" s="39"/>
      <c r="AA96" s="39"/>
      <c r="AB96" s="39"/>
      <c r="AC96" s="39"/>
      <c r="AD96" s="39"/>
      <c r="AE96" s="39"/>
      <c r="AF96" s="39"/>
      <c r="AG96" s="39"/>
      <c r="AH96" s="39"/>
      <c r="AI96" s="39"/>
      <c r="AJ96" s="39"/>
      <c r="AK96" s="39"/>
      <c r="AL96" s="39"/>
      <c r="AM96" s="39"/>
      <c r="AN96" s="39"/>
      <c r="AO96" s="39"/>
      <c r="AP96" s="39"/>
      <c r="AQ96" s="39"/>
      <c r="AR96" s="39"/>
      <c r="AS96" s="39"/>
      <c r="AT96" s="40"/>
    </row>
    <row r="97" spans="1:46" ht="12.75" customHeight="1" x14ac:dyDescent="0.2">
      <c r="A97" s="38"/>
      <c r="B97" s="39"/>
      <c r="C97" s="39"/>
      <c r="D97" s="39"/>
      <c r="E97" s="39"/>
      <c r="F97" s="39"/>
      <c r="G97" s="39"/>
      <c r="H97" s="39"/>
      <c r="I97" s="39"/>
      <c r="J97" s="39"/>
      <c r="K97" s="39"/>
      <c r="L97" s="39"/>
      <c r="M97" s="39"/>
      <c r="N97" s="39"/>
      <c r="O97" s="39"/>
      <c r="P97" s="39"/>
      <c r="Q97" s="39"/>
      <c r="R97" s="39"/>
      <c r="S97" s="39"/>
      <c r="T97" s="39"/>
      <c r="U97" s="39"/>
      <c r="V97" s="39"/>
      <c r="W97" s="40"/>
      <c r="X97" s="38"/>
      <c r="Y97" s="39"/>
      <c r="Z97" s="39"/>
      <c r="AA97" s="39"/>
      <c r="AB97" s="39"/>
      <c r="AC97" s="39"/>
      <c r="AD97" s="39"/>
      <c r="AE97" s="39"/>
      <c r="AF97" s="39"/>
      <c r="AG97" s="39"/>
      <c r="AH97" s="39"/>
      <c r="AI97" s="39"/>
      <c r="AJ97" s="39"/>
      <c r="AK97" s="39"/>
      <c r="AL97" s="39"/>
      <c r="AM97" s="39"/>
      <c r="AN97" s="39"/>
      <c r="AO97" s="39"/>
      <c r="AP97" s="39"/>
      <c r="AQ97" s="39"/>
      <c r="AR97" s="39"/>
      <c r="AS97" s="39"/>
      <c r="AT97" s="40"/>
    </row>
    <row r="98" spans="1:46" ht="12.75" customHeight="1" x14ac:dyDescent="0.2">
      <c r="A98" s="38"/>
      <c r="B98" s="39"/>
      <c r="C98" s="39"/>
      <c r="D98" s="39"/>
      <c r="E98" s="39"/>
      <c r="F98" s="39"/>
      <c r="G98" s="39"/>
      <c r="H98" s="39"/>
      <c r="I98" s="39"/>
      <c r="J98" s="39"/>
      <c r="K98" s="39"/>
      <c r="L98" s="39"/>
      <c r="M98" s="39"/>
      <c r="N98" s="39"/>
      <c r="O98" s="39"/>
      <c r="P98" s="39"/>
      <c r="Q98" s="39"/>
      <c r="R98" s="39"/>
      <c r="S98" s="39"/>
      <c r="T98" s="39"/>
      <c r="U98" s="39"/>
      <c r="V98" s="39"/>
      <c r="W98" s="40"/>
      <c r="X98" s="38"/>
      <c r="Y98" s="39"/>
      <c r="Z98" s="39"/>
      <c r="AA98" s="39"/>
      <c r="AB98" s="39"/>
      <c r="AC98" s="39"/>
      <c r="AD98" s="39"/>
      <c r="AE98" s="39"/>
      <c r="AF98" s="39"/>
      <c r="AG98" s="39"/>
      <c r="AH98" s="39"/>
      <c r="AI98" s="39"/>
      <c r="AJ98" s="39"/>
      <c r="AK98" s="39"/>
      <c r="AL98" s="39"/>
      <c r="AM98" s="39"/>
      <c r="AN98" s="39"/>
      <c r="AO98" s="39"/>
      <c r="AP98" s="39"/>
      <c r="AQ98" s="39"/>
      <c r="AR98" s="39"/>
      <c r="AS98" s="39"/>
      <c r="AT98" s="40"/>
    </row>
    <row r="99" spans="1:46" ht="12.75" customHeight="1" x14ac:dyDescent="0.2">
      <c r="A99" s="38"/>
      <c r="B99" s="39"/>
      <c r="C99" s="39"/>
      <c r="D99" s="39"/>
      <c r="E99" s="39"/>
      <c r="F99" s="39"/>
      <c r="G99" s="39"/>
      <c r="H99" s="39"/>
      <c r="I99" s="39"/>
      <c r="J99" s="39"/>
      <c r="K99" s="39"/>
      <c r="L99" s="39"/>
      <c r="M99" s="39"/>
      <c r="N99" s="39"/>
      <c r="O99" s="39"/>
      <c r="P99" s="39"/>
      <c r="Q99" s="39"/>
      <c r="R99" s="39"/>
      <c r="S99" s="39"/>
      <c r="T99" s="39"/>
      <c r="U99" s="39"/>
      <c r="V99" s="39"/>
      <c r="W99" s="40"/>
      <c r="X99" s="38"/>
      <c r="Y99" s="39"/>
      <c r="Z99" s="39"/>
      <c r="AA99" s="39"/>
      <c r="AB99" s="39"/>
      <c r="AC99" s="39"/>
      <c r="AD99" s="39"/>
      <c r="AE99" s="39"/>
      <c r="AF99" s="39"/>
      <c r="AG99" s="39"/>
      <c r="AH99" s="39"/>
      <c r="AI99" s="39"/>
      <c r="AJ99" s="39"/>
      <c r="AK99" s="39"/>
      <c r="AL99" s="39"/>
      <c r="AM99" s="39"/>
      <c r="AN99" s="39"/>
      <c r="AO99" s="39"/>
      <c r="AP99" s="39"/>
      <c r="AQ99" s="39"/>
      <c r="AR99" s="39"/>
      <c r="AS99" s="39"/>
      <c r="AT99" s="40"/>
    </row>
    <row r="100" spans="1:46" ht="12.75" customHeight="1" x14ac:dyDescent="0.2">
      <c r="A100" s="38"/>
      <c r="B100" s="39"/>
      <c r="C100" s="39"/>
      <c r="D100" s="39"/>
      <c r="E100" s="39"/>
      <c r="F100" s="39"/>
      <c r="G100" s="39"/>
      <c r="H100" s="39"/>
      <c r="I100" s="39"/>
      <c r="J100" s="39"/>
      <c r="K100" s="39"/>
      <c r="L100" s="39"/>
      <c r="M100" s="39"/>
      <c r="N100" s="39"/>
      <c r="O100" s="39"/>
      <c r="P100" s="39"/>
      <c r="Q100" s="39"/>
      <c r="R100" s="39"/>
      <c r="S100" s="39"/>
      <c r="T100" s="39"/>
      <c r="U100" s="39"/>
      <c r="V100" s="39"/>
      <c r="W100" s="40"/>
      <c r="X100" s="38"/>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40"/>
    </row>
    <row r="101" spans="1:46" ht="12.75" customHeight="1" x14ac:dyDescent="0.2">
      <c r="A101" s="38"/>
      <c r="B101" s="39"/>
      <c r="C101" s="39"/>
      <c r="D101" s="39"/>
      <c r="E101" s="39"/>
      <c r="F101" s="39"/>
      <c r="G101" s="39"/>
      <c r="H101" s="39"/>
      <c r="I101" s="39"/>
      <c r="J101" s="39"/>
      <c r="K101" s="39"/>
      <c r="L101" s="39"/>
      <c r="M101" s="39"/>
      <c r="N101" s="39"/>
      <c r="O101" s="39"/>
      <c r="P101" s="39"/>
      <c r="Q101" s="39"/>
      <c r="R101" s="39"/>
      <c r="S101" s="39"/>
      <c r="T101" s="39"/>
      <c r="U101" s="39"/>
      <c r="V101" s="39"/>
      <c r="W101" s="40"/>
      <c r="X101" s="38"/>
      <c r="Y101" s="39"/>
      <c r="Z101" s="39"/>
      <c r="AA101" s="39"/>
      <c r="AB101" s="39"/>
      <c r="AC101" s="39"/>
      <c r="AD101" s="39"/>
      <c r="AE101" s="39"/>
      <c r="AF101" s="39"/>
      <c r="AG101" s="39"/>
      <c r="AH101" s="39"/>
      <c r="AI101" s="39"/>
      <c r="AJ101" s="39"/>
      <c r="AK101" s="39"/>
      <c r="AL101" s="39"/>
      <c r="AM101" s="39"/>
      <c r="AN101" s="39"/>
      <c r="AO101" s="39"/>
      <c r="AP101" s="39"/>
      <c r="AQ101" s="39"/>
      <c r="AR101" s="39"/>
      <c r="AS101" s="39"/>
      <c r="AT101" s="40"/>
    </row>
    <row r="102" spans="1:46" ht="12.75" customHeight="1" x14ac:dyDescent="0.2">
      <c r="A102" s="38"/>
      <c r="B102" s="39"/>
      <c r="C102" s="39"/>
      <c r="D102" s="39"/>
      <c r="E102" s="39"/>
      <c r="F102" s="39"/>
      <c r="G102" s="39"/>
      <c r="H102" s="39"/>
      <c r="I102" s="39"/>
      <c r="J102" s="39"/>
      <c r="K102" s="39"/>
      <c r="L102" s="39"/>
      <c r="M102" s="39"/>
      <c r="N102" s="39"/>
      <c r="O102" s="39"/>
      <c r="P102" s="39"/>
      <c r="Q102" s="39"/>
      <c r="R102" s="39"/>
      <c r="S102" s="39"/>
      <c r="T102" s="39"/>
      <c r="U102" s="39"/>
      <c r="V102" s="39"/>
      <c r="W102" s="40"/>
      <c r="X102" s="38"/>
      <c r="Y102" s="39"/>
      <c r="Z102" s="39"/>
      <c r="AA102" s="39"/>
      <c r="AB102" s="39"/>
      <c r="AC102" s="39"/>
      <c r="AD102" s="39"/>
      <c r="AE102" s="39"/>
      <c r="AF102" s="39"/>
      <c r="AG102" s="39"/>
      <c r="AH102" s="39"/>
      <c r="AI102" s="39"/>
      <c r="AJ102" s="39"/>
      <c r="AK102" s="39"/>
      <c r="AL102" s="39"/>
      <c r="AM102" s="39"/>
      <c r="AN102" s="39"/>
      <c r="AO102" s="39"/>
      <c r="AP102" s="39"/>
      <c r="AQ102" s="39"/>
      <c r="AR102" s="39"/>
      <c r="AS102" s="39"/>
      <c r="AT102" s="40"/>
    </row>
    <row r="103" spans="1:46" ht="12.75" customHeight="1" x14ac:dyDescent="0.2">
      <c r="A103" s="38"/>
      <c r="B103" s="39"/>
      <c r="C103" s="39"/>
      <c r="D103" s="39"/>
      <c r="E103" s="39"/>
      <c r="F103" s="39"/>
      <c r="G103" s="39"/>
      <c r="H103" s="39"/>
      <c r="I103" s="39"/>
      <c r="J103" s="39"/>
      <c r="K103" s="39"/>
      <c r="L103" s="39"/>
      <c r="M103" s="39"/>
      <c r="N103" s="39"/>
      <c r="O103" s="39"/>
      <c r="P103" s="39"/>
      <c r="Q103" s="39"/>
      <c r="R103" s="39"/>
      <c r="S103" s="39"/>
      <c r="T103" s="39"/>
      <c r="U103" s="39"/>
      <c r="V103" s="39"/>
      <c r="W103" s="40"/>
      <c r="X103" s="38"/>
      <c r="Y103" s="39"/>
      <c r="Z103" s="39"/>
      <c r="AA103" s="39"/>
      <c r="AB103" s="39"/>
      <c r="AC103" s="39"/>
      <c r="AD103" s="39"/>
      <c r="AE103" s="39"/>
      <c r="AF103" s="39"/>
      <c r="AG103" s="39"/>
      <c r="AH103" s="39"/>
      <c r="AI103" s="39"/>
      <c r="AJ103" s="39"/>
      <c r="AK103" s="39"/>
      <c r="AL103" s="39"/>
      <c r="AM103" s="39"/>
      <c r="AN103" s="39"/>
      <c r="AO103" s="39"/>
      <c r="AP103" s="39"/>
      <c r="AQ103" s="39"/>
      <c r="AR103" s="39"/>
      <c r="AS103" s="39"/>
      <c r="AT103" s="40"/>
    </row>
    <row r="104" spans="1:46" ht="12.75" customHeight="1" x14ac:dyDescent="0.2">
      <c r="A104" s="38"/>
      <c r="B104" s="39"/>
      <c r="C104" s="39"/>
      <c r="D104" s="39"/>
      <c r="E104" s="39"/>
      <c r="F104" s="39"/>
      <c r="G104" s="39"/>
      <c r="H104" s="39"/>
      <c r="I104" s="39"/>
      <c r="J104" s="39"/>
      <c r="K104" s="39"/>
      <c r="L104" s="39"/>
      <c r="M104" s="39"/>
      <c r="N104" s="39"/>
      <c r="O104" s="39"/>
      <c r="P104" s="39"/>
      <c r="Q104" s="39"/>
      <c r="R104" s="39"/>
      <c r="S104" s="39"/>
      <c r="T104" s="39"/>
      <c r="U104" s="39"/>
      <c r="V104" s="39"/>
      <c r="W104" s="40"/>
      <c r="X104" s="38"/>
      <c r="Y104" s="39"/>
      <c r="Z104" s="39"/>
      <c r="AA104" s="39"/>
      <c r="AB104" s="39"/>
      <c r="AC104" s="39"/>
      <c r="AD104" s="39"/>
      <c r="AE104" s="39"/>
      <c r="AF104" s="39"/>
      <c r="AG104" s="39"/>
      <c r="AH104" s="39"/>
      <c r="AI104" s="39"/>
      <c r="AJ104" s="39"/>
      <c r="AK104" s="39"/>
      <c r="AL104" s="39"/>
      <c r="AM104" s="39"/>
      <c r="AN104" s="39"/>
      <c r="AO104" s="39"/>
      <c r="AP104" s="39"/>
      <c r="AQ104" s="39"/>
      <c r="AR104" s="39"/>
      <c r="AS104" s="39"/>
      <c r="AT104" s="40"/>
    </row>
    <row r="105" spans="1:46" ht="12.75" customHeight="1" thickBot="1" x14ac:dyDescent="0.25">
      <c r="A105" s="41" t="str">
        <f>picture_NameNoExt</f>
        <v>DEMO</v>
      </c>
      <c r="B105" s="42"/>
      <c r="C105" s="42"/>
      <c r="D105" s="42"/>
      <c r="E105" s="42"/>
      <c r="F105" s="42"/>
      <c r="G105" s="42"/>
      <c r="H105" s="42"/>
      <c r="I105" s="42"/>
      <c r="J105" s="42"/>
      <c r="K105" s="42"/>
      <c r="L105" s="42"/>
      <c r="M105" s="42"/>
      <c r="N105" s="42"/>
      <c r="O105" s="42"/>
      <c r="P105" s="42"/>
      <c r="Q105" s="42"/>
      <c r="R105" s="42"/>
      <c r="S105" s="42"/>
      <c r="T105" s="42"/>
      <c r="U105" s="42"/>
      <c r="V105" s="42"/>
      <c r="W105" s="42"/>
      <c r="X105" s="41" t="str">
        <f xml:space="preserve"> _xll.TS_GetVal("picture_NameNoExt",picture_Index+1)</f>
        <v/>
      </c>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3"/>
    </row>
  </sheetData>
  <mergeCells count="121">
    <mergeCell ref="A1:M3"/>
    <mergeCell ref="N1:AG1"/>
    <mergeCell ref="AH1:AT3"/>
    <mergeCell ref="N2:AG3"/>
    <mergeCell ref="A6:H6"/>
    <mergeCell ref="I6:Z6"/>
    <mergeCell ref="AA6:AT21"/>
    <mergeCell ref="A7:H7"/>
    <mergeCell ref="I7:Z7"/>
    <mergeCell ref="A8:H8"/>
    <mergeCell ref="A12:H12"/>
    <mergeCell ref="I12:Z12"/>
    <mergeCell ref="A13:H13"/>
    <mergeCell ref="I13:Z13"/>
    <mergeCell ref="A14:H14"/>
    <mergeCell ref="I14:Z14"/>
    <mergeCell ref="I8:Z8"/>
    <mergeCell ref="A9:H9"/>
    <mergeCell ref="I9:Z9"/>
    <mergeCell ref="A10:H10"/>
    <mergeCell ref="I10:Z10"/>
    <mergeCell ref="A11:H11"/>
    <mergeCell ref="I11:Z11"/>
    <mergeCell ref="A18:H18"/>
    <mergeCell ref="I18:Z18"/>
    <mergeCell ref="A19:H19"/>
    <mergeCell ref="I19:Z19"/>
    <mergeCell ref="A20:H20"/>
    <mergeCell ref="I20:Z20"/>
    <mergeCell ref="A15:H15"/>
    <mergeCell ref="I15:Z15"/>
    <mergeCell ref="A16:H16"/>
    <mergeCell ref="I16:Z16"/>
    <mergeCell ref="A17:H17"/>
    <mergeCell ref="I17:Z17"/>
    <mergeCell ref="A24:H25"/>
    <mergeCell ref="I24:AT25"/>
    <mergeCell ref="A26:H27"/>
    <mergeCell ref="I26:AT27"/>
    <mergeCell ref="A28:H29"/>
    <mergeCell ref="I28:AT29"/>
    <mergeCell ref="A21:H21"/>
    <mergeCell ref="I21:Z21"/>
    <mergeCell ref="A22:H22"/>
    <mergeCell ref="I22:AT22"/>
    <mergeCell ref="A23:H23"/>
    <mergeCell ref="I23:AT23"/>
    <mergeCell ref="A32:H32"/>
    <mergeCell ref="I32:P32"/>
    <mergeCell ref="Q32:X32"/>
    <mergeCell ref="Y32:AF32"/>
    <mergeCell ref="AG32:AM32"/>
    <mergeCell ref="AN32:AT32"/>
    <mergeCell ref="A30:H30"/>
    <mergeCell ref="I30:AT30"/>
    <mergeCell ref="A31:H31"/>
    <mergeCell ref="I31:P31"/>
    <mergeCell ref="Q31:X31"/>
    <mergeCell ref="Y31:AF31"/>
    <mergeCell ref="AG31:AM31"/>
    <mergeCell ref="AN31:AT31"/>
    <mergeCell ref="AH39:AM40"/>
    <mergeCell ref="AN39:AT40"/>
    <mergeCell ref="AH41:AT44"/>
    <mergeCell ref="AA33:AJ33"/>
    <mergeCell ref="AK33:AT33"/>
    <mergeCell ref="A37:F38"/>
    <mergeCell ref="G37:O38"/>
    <mergeCell ref="P37:AT38"/>
    <mergeCell ref="A39:I45"/>
    <mergeCell ref="J39:O45"/>
    <mergeCell ref="P39:U44"/>
    <mergeCell ref="V39:AA44"/>
    <mergeCell ref="AB39:AG44"/>
    <mergeCell ref="AQ45:AT45"/>
    <mergeCell ref="AM45:AP45"/>
    <mergeCell ref="P45:AL45"/>
    <mergeCell ref="E54:K54"/>
    <mergeCell ref="L54:R54"/>
    <mergeCell ref="S54:Y54"/>
    <mergeCell ref="Z54:AF54"/>
    <mergeCell ref="AG54:AM54"/>
    <mergeCell ref="AN54:AT54"/>
    <mergeCell ref="A49:D54"/>
    <mergeCell ref="E49:AT49"/>
    <mergeCell ref="E50:O51"/>
    <mergeCell ref="P50:W51"/>
    <mergeCell ref="X50:AE51"/>
    <mergeCell ref="AF50:AM51"/>
    <mergeCell ref="AN50:AT51"/>
    <mergeCell ref="E52:O52"/>
    <mergeCell ref="P52:AT52"/>
    <mergeCell ref="E53:AT53"/>
    <mergeCell ref="E59:K59"/>
    <mergeCell ref="L59:R59"/>
    <mergeCell ref="S59:Y59"/>
    <mergeCell ref="Z59:AF59"/>
    <mergeCell ref="AG59:AM59"/>
    <mergeCell ref="AN59:AT59"/>
    <mergeCell ref="A55:D59"/>
    <mergeCell ref="E55:AT55"/>
    <mergeCell ref="E56:O56"/>
    <mergeCell ref="P56:W56"/>
    <mergeCell ref="X56:AE56"/>
    <mergeCell ref="AF56:AM56"/>
    <mergeCell ref="AN56:AT56"/>
    <mergeCell ref="E57:O57"/>
    <mergeCell ref="P57:AT57"/>
    <mergeCell ref="E58:AT58"/>
    <mergeCell ref="A87:AT88"/>
    <mergeCell ref="A89:W104"/>
    <mergeCell ref="X89:AT104"/>
    <mergeCell ref="A105:W105"/>
    <mergeCell ref="X105:AT105"/>
    <mergeCell ref="A63:AT64"/>
    <mergeCell ref="A65:W66"/>
    <mergeCell ref="X65:AT66"/>
    <mergeCell ref="A67:W82"/>
    <mergeCell ref="X67:AT82"/>
    <mergeCell ref="A83:W83"/>
    <mergeCell ref="X83:AT83"/>
  </mergeCells>
  <pageMargins left="0.47244094488188981" right="0.47244094488188981" top="0.78740157480314965" bottom="0.78740157480314965" header="0.39370078740157483" footer="0.39370078740157483"/>
  <pageSetup paperSize="9" orientation="portrait" r:id="rId1"/>
  <headerFooter>
    <oddHeader>&amp;R&amp;D</oddHeader>
    <oddFooter>&amp;L&amp;9=sc_PartFullName&amp;R&amp;P/&amp;N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xml version="1.0" encoding="utf-8"?>
<SolidCAMPart>
  <General>
    <SCVersion>SolidCAM2020 DV</SCVersion>
    <SCLanguage>eng</SCLanguage>
    <SCDateCreated>Friday, July 03, 2020</SCDateCreated>
    <Settings>
      <SCGenMainPage>1</SCGenMainPage>
      <SCGenImages>1</SCGenImages>
      <SCGenToolTabel>1</SCGenToolTabel>
      <SCGenJobSummary>1</SCGenJobSummary>
      <SCGenFixtures>1</SCGenFixtures>
      <SCGenOperations>0</SCGenOperations>
      <CheckImageToolPreview>1</CheckImageToolPreview>
      <CheckImageToolParameters>1</CheckImageToolParameters>
      <CheckMillPitch>1</CheckMillPitch>
      <CheckMillStandart>1</CheckMillStandart>
      <CheckMillCD>1</CheckMillCD>
      <CheckMillD>1</CheckMillD>
      <CheckMillTD>1</CheckMillTD>
      <CheckMillR>1</CheckMillR>
      <CheckMillA>1</CheckMillA>
      <CheckMillSA>1</CheckMillSA>
      <CheckMillAD>1</CheckMillAD>
      <CheckMillNTeeth>1</CheckMillNTeeth>
      <CheckMillTL>1</CheckMillTL>
      <CheckMillOHL>1</CheckMillOHL>
      <CheckMillSL>1</CheckMillSL>
      <CheckMillCL>1</CheckMillCL>
      <CheckMillCHL>1</CheckMillCHL>
      <CheckMillTipL>1</CheckMillTipL>
      <CheckMillH>1</CheckMillH>
      <CheckMillConeL>1</CheckMillConeL>
      <CheckMillFlutes>1</CheckMillFlutes>
      <CheckMillRough>1</CheckMillRough>
      <CheckTurnA>1</CheckTurnA>
      <CheckTurnB>1</CheckTurnB>
      <CheckTurnC>1</CheckTurnC>
      <CheckTurnD>1</CheckTurnD>
      <CheckTurnD1>1</CheckTurnD1>
      <CheckTurnD2>1</CheckTurnD2>
      <CheckTurnE>1</CheckTurnE>
      <CheckTurnF>1</CheckTurnF>
      <CheckTurnG>1</CheckTurnG>
      <CheckTurnH>1</CheckTurnH>
      <CheckTurnK>1</CheckTurnK>
      <CheckTurnL>1</CheckTurnL>
      <CheckTurnW>1</CheckTurnW>
      <CheckTurnR>1</CheckTurnR>
      <CheckTurnRa>1</CheckTurnRa>
      <CheckTurnRb>1</CheckTurnRb>
      <CheckTurna>1</CheckTurna>
      <CheckTurnb>1</CheckTurnb>
      <CheckTurnAppDIR>1</CheckTurnAppDIR>
      <CheckTurnAppDir>1</CheckTurnAppDir>
      <CheckTurnOrientation>1</CheckTurnOrientation>
      <CheckTurnSpinDir>1</CheckTurnSpinDir>
      <CheckTurnNosePoint>1</CheckTurnNosePoint>
    </Settings>
    <SCUnits>
      <Lable>Units</Lable>
      <Value>mm</Value>
    </SCUnits>
    <SCCompanyLogo>C:\Users\vavrik\Pictures\Loga\TechWorks.png</SCCompanyLogo>
    <SCPartNotes>Some note.</SCPartNotes>
    <SCHeaderImages>Images</SCHeaderImages>
    <SCUserDefinedHeader>
      <Lable>a1</Lable>
      <Value>12</Value>
    </SCUserDefinedHeader>
    <SCUserDefinedHeader>
      <Lable>a3</Lable>
      <Value>0</Value>
    </SCUserDefinedHeader>
    <SCUserDefinedMainPage>
      <Lable>something</Lable>
      <Value>123</Value>
    </SCUserDefinedMainPage>
    <SCUserDefinedMainPage>
      <Lable>aaa</Lable>
      <Value>1234</Value>
    </SCUserDefinedMainPage>
    <SCUserDefinedMainPage>
      <Lable>a2</Lable>
      <Value>1</Value>
    </SCUserDefinedMainPage>
    <SCMainPartImage>main_part.png</SCMainPartImage>
    <SCCNCController>
      <Lable>CNC-Controller</Lable>
      <Value>Hermle_5AE</Value>
    </SCCNCController>
    <SCPartHeader>CAM-Part Setup For:</SCPartHeader>
    <SCPartType>
      <Lable>Part Type</Lable>
      <Value>Milling</Value>
    </SCPartType>
    <SCPartName>
      <Lable>CAM part name</Lable>
      <Value>2_5D_Milling_2</Value>
    </SCPartName>
    <SCPartDirectoryName>
      <Lable>Directory</Lable>
      <Value>C:\Users\Public\Documents\SolidCAM\SolidCAM2020\User\Getting_Started_Examples\SW</Value>
    </SCPartDirectoryName>
    <SCPartFullName>
      <Lable>Directory</Lable>
      <Value>C:\Users\Public\Documents\SolidCAM\SolidCAM2020\User\Getting_Started_Examples\SW\2_5D_Milling_2.prz</Value>
    </SCPartFullName>
    <SCModelName>
      <Lable>Model name</Lable>
      <Value>C:\SOLID_W\RAFAEL\8H-A12800_REV_B\8H-A12800.SLDPRT</Value>
    </SCModelName>
    <SCPartProgramNumber>
      <Lable>Program number</Lable>
      <Value>10000000</Value>
    </SCPartProgramNumber>
    <SCPartSubroutineNumber>
      <Lable>Subroutine number</Lable>
      <Value>1</Value>
    </SCPartSubroutineNumber>
    <SCOperationsCount>
      <Lable>Operations</Lable>
      <Value>1/33</Value>
    </SCOperationsCount>
    <SCPartMaterialName>
      <Lable>Work material</Lable>
      <Value/>
    </SCPartMaterialName>
    <SCPartTotalTime>
      <Lable>Total time</Lable>
      <Value>  0:00:12</Value>
    </SCPartTotalTime>
    <SCPartToolPathLen>
      <Lable>Toolpath Lengths</Lable>
      <Value>305.01</Value>
    </SCPartToolPathLen>
    <SCMotionLimits>
      <SCMotionLimitsMax>
        <X>102.5</X>
        <Y>-0</Y>
        <Z>2</Z>
      </SCMotionLimitsMax>
      <SCMotionLimitsMin>
        <X>-102.5</X>
        <Y>-0</Y>
        <Z>0</Z>
      </SCMotionLimitsMin>
      Motion Limits
    </SCMotionLimits>
    <sPartNoteHeader>Part Notes</sPartNoteHeader>
    <SCTotalPartSize>
      Total Part Size
      <SCTotalPartSizeMax>
        <X>39.5</X>
        <Y>41.5</Y>
        <Z>-0</Z>
      </SCTotalPartSizeMax>
      <SCTotalPartSizeMin>
        <X>-39.5</X>
        <Y>-41.5</Y>
        <Z>-21</Z>
      </SCTotalPartSizeMin>
      <SCTotalPartSizeMiddle>
        <X>0</X>
        <Y>0</Y>
        <Z>-10.5</Z>
      </SCTotalPartSizeMiddle>
    </SCTotalPartSize>
    <SCMin>Min</SCMin>
    <SCMax>Max</SCMax>
    <SCCenter>Center</SCCenter>
    <SCOperationHeader>Operation</SCOperationHeader>
    <SCToolTableHeader>Tool Table For</SCToolTableHeader>
    <SCLogoHeader>Logo</SCLogoHeader>
    <SCOperationRough>Rough</SCOperationRough>
    <SCOperationSemiFinish>SemiFinish</SCOperationSemiFinish>
    <SCOperationFinish>Finish</SCOperationFinish>
    <SCToolNumberHeader>Tool Number</SCToolNumberHeader>
    <SCToolTypeHeader>Tool type</SCToolTypeHeader>
    <SCOperationNameHeader>Operation Name</SCOperationNameHeader>
    <SCToolPathLenHeader>Toolpath Length</SCToolPathLenHeader>
    <SCTimeHeader>Time</SCTimeHeader>
    <SCTotalTimeHeader>Total time</SCTotalTimeHeader>
    <SCOperationSummary>Operation Summary</SCOperationSummary>
    <SCTransformHeader>Transform</SCTransformHeader>
    <SCFixtureHeader>Fixture</SCFixtureHeader>
    <SCOperationDescriptionHeader>Operation description</SCOperationDescriptionHeader>
    <SCOperationToolCoolantHeader>Tool Coolant</SCOperationToolCoolantHeader>
    <SCStockSizeHeader>Stock Size</SCStockSizeHeader>
    <SCOperationTypeHeader>Operation type</SCOperationTypeHeader>
    <SCCoordinateSystemHeader>Coordinate system</SCCoordinateSystemHeader>
    <SCSpinFinishHeader>Spin Finish</SCSpinFinishHeader>
    <SCFeedXYHeader>Feed XY</SCFeedXYHeader>
    <SCFeedNormalHeader>Feed Normal</SCFeedNormalHeader>
    <SCFeedZHeader>Feed Z</SCFeedZHeader>
    <SCFeedFinishHeader>Feed Finish</SCFeedFinishHeader>
    <SCCompanyHeader>Company</SCCompanyHeader>
    <SCDateHeader>Date</SCDateHeader>
    <SCToolListHeader>Tool List</SCToolListHeader>
    <SCCompensationHeader>Compensation</SCCompensationHeader>
    <SCCAMPartSetupHeader>CAM-Part Setup</SCCAMPartSetupHeader>
    <SCStockSize>
      <X>85</X>
      <Y>89</Y>
      <Z>40.3</Z>
    </SCStockSize>
    <SCFullGFileName>c:\Users\vavrik\AppData\Local\SolidCAM Temporary Files\SolidCAM2019\Welle Okuma Multus\1.SDF</SCFullGFileName>
    <SCGFileDir>c:\Users\vavrik\AppData\Local\SolidCAM Temporary Files\SolidCAM2019\Welle Okuma Multus</SCGFileDir>
    <SCGFileDirShort>SolidCAM2019\Welle Okuma Multus</SCGFileDirShort>
    <SCGFileName>1</SCGFileName>
    <SCGFileExtension>SDF</SCGFileExtension>
    <SCgppPartFullName>C:\Temp\8\wrong\Welle Okuma Multus.prz</SCgppPartFullName>
    <SCvmidMOparameter001/>
    <SCvmidMOparameter002/>
    <SCvmidMOparameter003/>
    <SCvmidMOparameter004/>
    <SCvmidMOparameter005/>
    <SCvmidMOparameter006/>
    <SCvmidMOparameter007/>
    <SCvmidMOparameter008/>
    <SCgppTotalCuttingTime>0:00:00</SCgppTotalCuttingTime>
    <sc_UserName>Stanislav Vavřík</sc_UserName>
    <sc_UserDefinedMainPageCount>3</sc_UserDefinedMainPageCount>
    <sc_UserDefinedHeaderCount>2</sc_UserDefinedHeaderCount>
  </General>
  <SCCAMPartDefinition>
    <MachineOption>
      <Name>NEW</Name>
      <Type>Numeric</Type>
      <Value>0</Value>
    </MachineOption>
    <MachineOption>
      <Name>BLOCK_FORM_1_X</Name>
      <Type>Numeric</Type>
      <Value>0</Value>
    </MachineOption>
    <MachineOption>
      <Name>BLOCK_FORM_1_Y</Name>
      <Type>Numeric</Type>
      <Value>0</Value>
    </MachineOption>
    <MachineOption>
      <Name>BLOCK_FORM_1_Z</Name>
      <Type>Numeric</Type>
      <Value>0</Value>
    </MachineOption>
    <MachineOption>
      <Name>BLOCK_FORM_2_X</Name>
      <Type>Numeric</Type>
      <Value>0</Value>
    </MachineOption>
    <MachineOption>
      <Name>BLOCK_FORM_2_Y</Name>
      <Type>Numeric</Type>
      <Value>0</Value>
    </MachineOption>
    <MachineOption>
      <Name>BLOCK_FORM_2_Z</Name>
      <Type>Numeric</Type>
      <Value>0</Value>
    </MachineOption>
  </SCCAMPartDefinition>
  <SCToolAdaptor>
    <Lable>Tool adaptor</Lable>
    <Value>HSK63</Value>
  </SCToolAdaptor>
  <SCTools>
    <SCTool>
      <SCToolNumber>
        <Lable>Tool Number</Lable>
        <Value>12-Spindle-1D</Value>
      </SCToolNumber>
      <SCToolType>
        <Lable>Tool type</Lable>
        <Value>FACE MILL</Value>
      </SCToolType>
      <SCToolDiameterUnit>
        <Lable/>
        <Value>mm</Value>
      </SCToolDiameterUnit>
      <SCToolDia>
        <Lable/>
        <Value>100</Value>
      </SCToolDia>
      <SCToolTD>
        <Lable/>
        <Value>100</Value>
      </SCToolTD>
      <SCToolR>
        <Lable/>
        <Value>0</Value>
      </SCToolR>
      <SCToolA>
        <Lable/>
        <Value>0</Value>
      </SCToolA>
      <SCToolAD>
        <Lable/>
        <Value>32</Value>
      </SCToolAD>
      <SCToolLengthUnit>
        <Lable/>
        <Value>mm</Value>
      </SCToolLengthUnit>
      <SCToolTL>
        <Lable/>
        <Value>60</Value>
      </SCToolTL>
      <SCToolOHL>
        <Lable/>
        <Value>40</Value>
      </SCToolOHL>
      <SCToolSL>
        <Lable/>
        <Value>30</Value>
      </SCToolSL>
      <SCToolCL>
        <Lable/>
        <Value>20</Value>
      </SCToolCL>
      <SCToolHig>
        <Lable/>
        <Value>101</Value>
      </SCToolHig>
      <SCToolNFlutes>
        <Lable>Flutes</Lable>
        <Value>4</Value>
      </SCToolNFlutes>
      <SCToolRough>
        <Lable>Rough</Lable>
        <Value>0</Value>
      </SCToolRough>
      <SCToolHolderType>
        <Lable>Holder Type</Lable>
        <Value>Fly_Holder</Value>
      </SCToolHolderType>
      <SCHolderImage>
        <Lable>Image</Lable>
        <Value>Fly_Holder.png</Value>
      </SCHolderImage>
      <SCToolH>
        <Lable>H</Lable>
        <Value>12</Value>
      </SCToolH>
      <SCToolD>
        <Lable>D</Lable>
        <Value>62</Value>
      </SCToolD>
      <SCToolIdNumber>
        <Lable>ID Number</Lable>
        <Value/>
      </SCToolIdNumber>
      <SCToolDescription>
        <Lable>Tool Description</Lable>
        <Value/>
      </SCToolDescription>
      <SCToolMessage1>
        <Lable>Message1</Lable>
        <Value/>
      </SCToolMessage1>
      <SCToolMessage2>
        <Lable>Message2</Lable>
        <Value/>
      </SCToolMessage2>
      <SCToolMessage3>
        <Lable>Message3</Lable>
        <Value/>
      </SCToolMessage3>
      <SCToolMessage4>
        <Lable>Message4</Lable>
        <Value/>
      </SCToolMessage4>
      <SCToolMessage5>
        <Lable>Message5</Lable>
        <Value/>
      </SCToolMessage5>
      <SCToolImage>
        <Lable>Tool Image</Lable>
        <Value>AHT_tool12.png</Value>
      </SCToolImage>
      <SCParamsImage>
        <Lable/>
        <Value>ToolsImages/mill_type_20.png</Value>
      </SCParamsImage>
    </SCTool>
  </SCTools>
  <SCToolHolders>
    <SCToolHolder>
      <SCToolHolderName>
        <Lable>Holder Name</Lable>
        <Value>Fly_Holder</Value>
      </SCToolHolderName>
      <SCToolHolderImage>
        <Lable>Image</Lable>
        <Value>Fly_Holder.png</Value>
      </SCToolHolderImage>
      <SCToolHolderGeom>
        <SCToolHolderGeomName>
          <Lable>Name</Lable>
          <Value>Conic 1</Value>
        </SCToolHolderGeomName>
        <SCToolHolderGeomSectionPar>
          <Lable>Bottom Diameter</Lable>
          <Value>90</Value>
        </SCToolHolderGeomSectionPar>
        <SCToolHolderGeomSectionPar>
          <Lable>Top Diameter</Lable>
          <Value>100</Value>
        </SCToolHolderGeomSectionPar>
        <SCToolHolderGeomSectionPar>
          <Lable>Heigth</Lable>
          <Value>5</Value>
        </SCToolHolderGeomSectionPar>
        <SCToolHolderGeomSectionPar>
          <Lable>Conic Angle</Lable>
          <Value>1.571</Value>
        </SCToolHolderGeomSectionPar>
      </SCToolHolderGeom>
      <SCToolHolderGeom>
        <SCToolHolderGeomName>
          <Lable>Name</Lable>
          <Value>Cilinder 1</Value>
        </SCToolHolderGeomName>
        <SCToolHolderGeomSectionPar>
          <Lable>Diameter</Lable>
          <Value>100</Value>
        </SCToolHolderGeomSectionPar>
        <SCToolHolderGeomSectionPar>
          <Lable>Heigth</Lable>
          <Value>30</Value>
        </SCToolHolderGeomSectionPar>
      </SCToolHolderGeom>
    </SCToolHolder>
  </SCToolHolders>
  <SCSetups>
    <SCSetup>
      <SCSetupName>
        <Lable/>
        <Value>Setup</Value>
      </SCSetupName>
      <SCSetupID>
        <Lable/>
        <Value>1</Value>
      </SCSetupID>
      <SCSetupRow>
        <SCSetupSubMachine>
          <Lable>Submachine</Lable>
          <Value>Table</Value>
        </SCSetupSubMachine>
        <SCSetupHomeNumber>
          <Lable>Coordinate system</Lable>
          <Value>MAC 1 (1- Position)</Value>
        </SCSetupHomeNumber>
        <SCSetupFixture>
          <Lable>Fixture</Lable>
          <Value>clamping fixture</Value>
        </SCSetupFixture>
        <SCSetupShifts>
          <X>0</X>
          <Y>0</Y>
          <Z>135.3</Z>
        </SCSetupShifts>
        <SCSetupStockSize>
          <X>85</X>
          <Y>89</Y>
          <Z>40.3</Z>
        </SCSetupStockSize>
        <SCSetupRowImage>
          <Lable>Fixture</Lable>
          <Value>clamping fixture.png</Value>
        </SCSetupRowImage>
      </SCSetupRow>
    </SCSetup>
  </SCSetups>
  <SCOperations>
    <SCOperation>
      <SCOperationName>
        <Lable>Operation Name</Lable>
        <Value>FM_facemill</Value>
      </SCOperationName>
      <SCOperationType>
        <Lable>Operation type</Lable>
        <Value>Face</Value>
      </SCOperationType>
      <SCOperationDescription>
        <Lable>Operation description</Lable>
        <Value/>
      </SCOperationDescription>
      <SCOperationFixtureIdx>
        <Lable/>
        <Value>0</Value>
      </SCOperationFixtureIdx>
      <SCOperationFixtureName>
        <Lable/>
        <Value>Setup</Value>
      </SCOperationFixtureName>
      <SCOperationHomeNumber>
        <Lable>Coordinate system</Lable>
        <Value>MAC 1 (1- Position)</Value>
      </SCOperationHomeNumber>
      <SCOperationSetupName>
        <Lable>Setup</Lable>
        <Value>Setup</Value>
      </SCOperationSetupName>
      <SCOperationSetupIdx>
        <Lable/>
        <Value>1</Value>
      </SCOperationSetupIdx>
      <SCOperationTime>
        <Lable>Time</Lable>
        <Value>  0:00:12</Value>
      </SCOperationTime>
      <SCOperationTotalPathLength>
        <Lable>Toolpath Length</Lable>
        <Value>305.01</Value>
      </SCOperationTotalPathLength>
      <SCMotionLimitsMax>
        <X>102.5</X>
        <Y>-0</Y>
        <Z>2</Z>
      </SCMotionLimitsMax>
      <SCMotionLimitsMin>
        <X>-102.5</X>
        <Y>-0</Y>
        <Z>0</Z>
      </SCMotionLimitsMin>
      <SCOperationSplit/>
      <SCOperationToolNumber>
        <Lable>Tool Number</Lable>
        <Value>12-Spindle-1D</Value>
      </SCOperationToolNumber>
      <SCOperationToolFeed1>
        <Lable>Feed XY/Feed Normal</Lable>
        <Value>1000</Value>
      </SCOperationToolFeed1>
      <SCOperationToolFeed2>
        <Lable>Feed Z/Feed Finish</Lable>
        <Value>300</Value>
      </SCOperationToolFeed2>
      <SCOperationToolSpin1>
        <Lable>Spin Finish</Lable>
        <Value>5000</Value>
      </SCOperationToolSpin1>
      <SCOperationToolType>
        <Lable>Type</Lable>
        <Value>FACE MILL</Value>
      </SCOperationToolType>
      <SCToolIdNumber>
        <Lable>ID Number</Lable>
        <Value/>
      </SCToolIdNumber>
      <SCOperationToolDescription>
        <Lable>Tool Description</Lable>
        <Value/>
      </SCOperationToolDescription>
      <SCOperationToolCoolant>
        <Lable>Tool Coolant</Lable>
        <Value/>
      </SCOperationToolCoolant>
      <SCOperationToolPar1>
        <Lable>Diameter</Lable>
        <Value>100 mm</Value>
      </SCOperationToolPar1>
      <SCOperationToolPar2>
        <Lable>Corner radius</Lable>
        <Value>0 mm</Value>
      </SCOperationToolPar2>
      <SCOperationToolSpin2>
        <Lable/>
        <Value>5000</Value>
      </SCOperationToolSpin2>
      <SCOperationToolFeed3>
        <Lable>Feed Finish</Lable>
        <Value>1000</Value>
      </SCOperationToolFeed3>
      <SCOperationImage>
        <Lable>Image</Lable>
        <Value>FM_facemill.png</Value>
      </SCOperationImage>
      <SCOperationPar>
        <Lable>Upper Level</Lable>
        <Value>1</Value>
      </SCOperationPar>
      <SCOperationUpperLevel>
        <Lable>Upper Level</Lable>
        <Value>1</Value>
      </SCOperationUpperLevel>
      <SCOperationClearenceLevel>
        <Lable/>
        <Value>50</Value>
      </SCOperationClearenceLevel>
      <SCOperationSafetyDistance>
        <Lable/>
        <Value>2</Value>
      </SCOperationSafetyDistance>
      <SCOperationPar/>
      <SCOperationStepOver>
        <Lable/>
        <Value>0</Value>
      </SCOperationStepOver>
      <SCOperationPar/>
      <SCOperationDownStep>
        <Lable>Step down</Lable>
        <Value>1</Value>
      </SCOperationDownStep>
      <operation_ToolIndex>1</operation_ToolIndex>
    </SCOperation>
  </SCOperations>
</SolidCAMPart>
</file>

<file path=customXml/item3.xml><?xml version="1.0" encoding="utf-8"?>
<SourceData>
  <GeneralData>
    <sc_CAMPartSetupHeader>CAM-Part Setup</sc_CAMPartSetupHeader>
    <sc_Center>Center</sc_Center>
    <sc_CheckImageToolParameters>1</sc_CheckImageToolParameters>
    <sc_CheckImageToolPreview>1</sc_CheckImageToolPreview>
    <sc_CheckMillA>1</sc_CheckMillA>
    <sc_CheckMillAD>1</sc_CheckMillAD>
    <sc_CheckMillCD>1</sc_CheckMillCD>
    <sc_CheckMillCHL>1</sc_CheckMillCHL>
    <sc_CheckMillCL>1</sc_CheckMillCL>
    <sc_CheckMillConeL>1</sc_CheckMillConeL>
    <sc_CheckMillD>1</sc_CheckMillD>
    <sc_CheckMillFlutes>1</sc_CheckMillFlutes>
    <sc_CheckMillH>1</sc_CheckMillH>
    <sc_CheckMillNTeeth>1</sc_CheckMillNTeeth>
    <sc_CheckMillOHL>1</sc_CheckMillOHL>
    <sc_CheckMillPitch>1</sc_CheckMillPitch>
    <sc_CheckMillR>1</sc_CheckMillR>
    <sc_CheckMillRough>1</sc_CheckMillRough>
    <sc_CheckMillSA>1</sc_CheckMillSA>
    <sc_CheckMillSL>1</sc_CheckMillSL>
    <sc_CheckMillStandart>1</sc_CheckMillStandart>
    <sc_CheckMillTD>1</sc_CheckMillTD>
    <sc_CheckMillTipL>1</sc_CheckMillTipL>
    <sc_CheckMillTL>1</sc_CheckMillTL>
    <sc_CheckTurn_a>1</sc_CheckTurn_a>
    <sc_CheckTurn_b>1</sc_CheckTurn_b>
    <sc_CheckTurnA>1</sc_CheckTurnA>
    <sc_CheckTurnAppDir>1</sc_CheckTurnAppDir>
    <sc_CheckTurnB>1</sc_CheckTurnB>
    <sc_CheckTurnC>1</sc_CheckTurnC>
    <sc_CheckTurnD>1</sc_CheckTurnD>
    <sc_CheckTurnD1>1</sc_CheckTurnD1>
    <sc_CheckTurnD2>1</sc_CheckTurnD2>
    <sc_CheckTurnE>1</sc_CheckTurnE>
    <sc_CheckTurnF>1</sc_CheckTurnF>
    <sc_CheckTurnG>1</sc_CheckTurnG>
    <sc_CheckTurnH>1</sc_CheckTurnH>
    <sc_CheckTurnK>1</sc_CheckTurnK>
    <sc_CheckTurnL>1</sc_CheckTurnL>
    <sc_CheckTurnNosePoint>1</sc_CheckTurnNosePoint>
    <sc_CheckTurnOrientation>1</sc_CheckTurnOrientation>
    <sc_CheckTurnR>1</sc_CheckTurnR>
    <sc_CheckTurnRa>1</sc_CheckTurnRa>
    <sc_CheckTurnRb>1</sc_CheckTurnRb>
    <sc_CheckTurnSpinDir>1</sc_CheckTurnSpinDir>
    <sc_CheckTurnW>1</sc_CheckTurnW>
    <sc_CNCController>Hermle_5AE</sc_CNCController>
    <sc_CNCController_Label>CNC-Controller</sc_CNCController_Label>
    <sc_CompanyHeader>Company</sc_CompanyHeader>
    <sc_CompanyLogo>D:\SetupSheet_Videos\Logos\YourCompLogo.png</sc_CompanyLogo>
    <sc_CompensationHeader>Compensation</sc_CompensationHeader>
    <sc_CoordinateSystemHeader>Coordinate system</sc_CoordinateSystemHeader>
    <sc_DateCreated>Friday, February 17, 2023</sc_DateCreated>
    <sc_DateHeader>Date</sc_DateHeader>
    <sc_FeedFinishHeader>Feed Finish</sc_FeedFinishHeader>
    <sc_FeedNormalHeader>Feed Normal</sc_FeedNormalHeader>
    <sc_FeedXYHeader>Feed XY</sc_FeedXYHeader>
    <sc_FeedZHeader>Feed Z</sc_FeedZHeader>
    <sc_FixtureHeader>Fixture</sc_FixtureHeader>
    <sc_GenFixtures>1</sc_GenFixtures>
    <sc_GenImages>1</sc_GenImages>
    <sc_GenMainPage>1</sc_GenMainPage>
    <sc_GenOperations>0</sc_GenOperations>
    <sc_GenOperationSummary>0</sc_GenOperationSummary>
    <sc_GenToolTabel>1</sc_GenToolTabel>
    <sc_HeaderImages>Images</sc_HeaderImages>
    <sc_Language>eng</sc_Language>
    <sc_LogoHeader>Logo</sc_LogoHeader>
    <sc_MainPartImage>main_part.png</sc_MainPartImage>
    <sc_Max_Label>Max</sc_Max_Label>
    <sc_Min_Label>Min</sc_Min_Label>
    <sc_ModelName>C:\SOLID_W\RAFAEL\8H-A12800_REV_B\8H-A12800.SLDPRT</sc_ModelName>
    <sc_ModelName_Label>Model name</sc_ModelName_Label>
    <sc_MotionLimits_Label>Motion Limits</sc_MotionLimits_Label>
    <sc_MotionLimitsMax_X>102.5</sc_MotionLimitsMax_X>
    <sc_MotionLimitsMax_Y>47.99</sc_MotionLimitsMax_Y>
    <sc_MotionLimitsMax_Z>21.3</sc_MotionLimitsMax_Z>
    <sc_MotionLimitsMin_X>-102.5</sc_MotionLimitsMin_X>
    <sc_MotionLimitsMin_Y>-46.7</sc_MotionLimitsMin_Y>
    <sc_MotionLimitsMin_Z>-26</sc_MotionLimitsMin_Z>
    <sc_OperationDescriptionHeader>Operation description</sc_OperationDescriptionHeader>
    <sc_OperationFinish>Finish</sc_OperationFinish>
    <sc_OperationHeader>Operation</sc_OperationHeader>
    <sc_OperationNameHeader>Operation Name</sc_OperationNameHeader>
    <sc_OperationRough>Rough</sc_OperationRough>
    <sc_OperationsCount_Label>Operations</sc_OperationsCount_Label>
    <sc_OperationSemiFinish>SemiFinish</sc_OperationSemiFinish>
    <sc_OperationSummary>Operation Summary</sc_OperationSummary>
    <sc_OperationToolCoolantHeader>Tool Coolant</sc_OperationToolCoolantHeader>
    <sc_OperationTypeHeader>Operation type</sc_OperationTypeHeader>
    <sc_PartDirectoryName>C:\Users\Public\Documents\SolidCAM\SolidCAM2023\User\SC2022 Getting Started Parts</sc_PartDirectoryName>
    <sc_PartDirectoryName_Label>Directory</sc_PartDirectoryName_Label>
    <sc_PartFullName>C:\Users\Public\Documents\SolidCAM\SolidCAM2023\User\SC2022 Getting Started Parts\2_5D_Milling_2.prz</sc_PartFullName>
    <sc_PartFullName_Label>Directory</sc_PartFullName_Label>
    <sc_PartHeader>CAM-Part Setup For:</sc_PartHeader>
    <sc_PartMaterialName/>
    <sc_PartMaterialName_Label>Work material</sc_PartMaterialName_Label>
    <sc_PartName>2_5D_Milling_2</sc_PartName>
    <sc_PartName_Label>CAM part name</sc_PartName_Label>
    <sc_PartNoteHeader>Part Notes</sc_PartNoteHeader>
    <sc_PartNotes/>
    <sc_PartProgramNumber>10000000</sc_PartProgramNumber>
    <sc_PartProgramNumber_Label>Program number</sc_PartProgramNumber_Label>
    <sc_PartSubroutineNumber>1</sc_PartSubroutineNumber>
    <sc_PartSubroutineNumber_Label>Subroutine number</sc_PartSubroutineNumber_Label>
    <sc_PartToolPathLen>33609.406</sc_PartToolPathLen>
    <sc_PartToolPathLen_Label>Toolpath Lengths</sc_PartToolPathLen_Label>
    <sc_PartTotalTime>  0:18:42</sc_PartTotalTime>
    <sc_PartTotalTime_Label>Total time</sc_PartTotalTime_Label>
    <sc_PartType>Milling</sc_PartType>
    <sc_PartType_Label>Part Type</sc_PartType_Label>
    <sc_SolidCAMVersion>SolidCAM2023 DV</sc_SolidCAMVersion>
    <sc_SpinFinishHeader>Spin Finish</sc_SpinFinishHeader>
    <sc_StockSize_X>85</sc_StockSize_X>
    <sc_StockSize_Y>89</sc_StockSize_Y>
    <sc_StockSize_Z>40.3</sc_StockSize_Z>
    <sc_StockSizeHeader>Stock Size</sc_StockSizeHeader>
    <sc_TimeHeader>Time</sc_TimeHeader>
    <sc_ToolAdaptor>HSK63</sc_ToolAdaptor>
    <sc_ToolAdaptor_Label>Tool adaptor</sc_ToolAdaptor_Label>
    <sc_ToolListHeader>Tool List</sc_ToolListHeader>
    <sc_ToolNumberHeader>Tool Number</sc_ToolNumberHeader>
    <sc_ToolPathLenHeader>Toolpath Length</sc_ToolPathLenHeader>
    <sc_ToolTableHeader>Tool Table For</sc_ToolTableHeader>
    <sc_ToolTypeHeader>Tool type</sc_ToolTypeHeader>
    <sc_TotalPartSize_Label>Total Part Size</sc_TotalPartSize_Label>
    <sc_TotalPartSizeMax_X>39.5</sc_TotalPartSizeMax_X>
    <sc_TotalPartSizeMax_Y>41.5</sc_TotalPartSizeMax_Y>
    <sc_TotalPartSizeMax_Z>-0</sc_TotalPartSizeMax_Z>
    <sc_TotalPartSizeMiddle_X>0</sc_TotalPartSizeMiddle_X>
    <sc_TotalPartSizeMiddle_Y>0</sc_TotalPartSizeMiddle_Y>
    <sc_TotalPartSizeMiddle_Z>-10.5</sc_TotalPartSizeMiddle_Z>
    <sc_TotalPartSizeMin_X>-39.5</sc_TotalPartSizeMin_X>
    <sc_TotalPartSizeMin_Y>-41.5</sc_TotalPartSizeMin_Y>
    <sc_TotalPartSizeMin_Z>-21</sc_TotalPartSizeMin_Z>
    <sc_TotalTimeHeader>Total time</sc_TotalTimeHeader>
    <sc_TransformHeader>Transform</sc_TransformHeader>
    <sc_Units>mm</sc_Units>
    <sc_Units_Label>Units</sc_Units_Label>
    <sc_UserDefinedHeader1/>
    <sc_UserDefinedHeader1_Label/>
    <sc_UserDefinedHeader2/>
    <sc_UserDefinedHeader2_Label/>
    <sc_UserDefinedHeader3/>
    <sc_UserDefinedHeader3_Label/>
    <sc_UserDefinedHeader4/>
    <sc_UserDefinedHeader4_Label/>
    <sc_UserDefinedHeader5/>
    <sc_UserDefinedHeader5_Label/>
    <sc_UserDefinedHeader6/>
    <sc_UserDefinedHeader6_Label/>
    <sc_UserDefinedHeader7/>
    <sc_UserDefinedHeader7_Label/>
    <sc_UserDefinedHeader8/>
    <sc_UserDefinedHeader8_Label/>
    <sc_UserDefinedHeader9/>
    <sc_UserDefinedHeader9_Label/>
    <sc_UserDefinedMainPage1/>
    <sc_UserDefinedMainPage1_Label/>
    <sc_UserDefinedMainPage2/>
    <sc_UserDefinedMainPage2_Label/>
    <sc_UserDefinedMainPage3/>
    <sc_UserDefinedMainPage3_Label/>
    <sc_UserDefinedMainPage4/>
    <sc_UserDefinedMainPage4_Label/>
    <sc_UserDefinedMainPage5/>
    <sc_UserDefinedMainPage5_Label/>
    <sc_UserDefinedMainPage6/>
    <sc_UserDefinedMainPage6_Label/>
    <sc_UserDefinedMainPage7/>
    <sc_UserDefinedMainPage7_Label/>
    <sc_UserDefinedMainPage8/>
    <sc_UserDefinedMainPage8_Label/>
    <sc_UserDefinedMainPage9/>
    <sc_UserDefinedMainPage9_Label/>
    <sc_VmidFile>C:\Users\Public\Documents\SolidCAM\SolidCAM2023\GPPTOOL\Hermle_5AE.vmid</sc_VmidFile>
    <sc_TemplateFileName>Default_Excel2010+.xlsm</sc_TemplateFileName>
    <sc_TemplateFullFileName>D:\Support\2023\02. Februar\17\New Add-In\Templates\Default_Excel2010+.xlsm</sc_TemplateFullFileName>
    <sc_PartTotalTimeSec>1122</sc_PartTotalTimeSec>
    <sc_MachineOptionsCount>7</sc_MachineOptionsCount>
    <sc_OperationsCount>33</sc_OperationsCount>
    <sc_PicturesCount>0</sc_PicturesCount>
    <sc_SetupsCount>2</sc_SetupsCount>
    <sc_ToolsCount>12</sc_ToolsCount>
    <sc_UserDefinedHeaderCount>0</sc_UserDefinedHeaderCount>
    <sc_UserDefinedMainPageCount>0</sc_UserDefinedMainPageCount>
    <sc_UserName>Milan</sc_UserName>
  </GeneralData>
  <MachineOptions>
    <MachineOption>
      <mo_GppName/>
      <mo_Name>NEW</mo_Name>
      <mo_Type>Numeric</mo_Type>
      <mo_Value>0</mo_Value>
    </MachineOption>
    <MachineOption>
      <mo_GppName/>
      <mo_Name>BLOCK_FORM_1_X</mo_Name>
      <mo_Type>Numeric</mo_Type>
      <mo_Value>0</mo_Value>
    </MachineOption>
    <MachineOption>
      <mo_GppName/>
      <mo_Name>BLOCK_FORM_1_Y</mo_Name>
      <mo_Type>Numeric</mo_Type>
      <mo_Value>0</mo_Value>
    </MachineOption>
    <MachineOption>
      <mo_GppName/>
      <mo_Name>BLOCK_FORM_1_Z</mo_Name>
      <mo_Type>Numeric</mo_Type>
      <mo_Value>0</mo_Value>
    </MachineOption>
    <MachineOption>
      <mo_GppName/>
      <mo_Name>BLOCK_FORM_2_X</mo_Name>
      <mo_Type>Numeric</mo_Type>
      <mo_Value>0</mo_Value>
    </MachineOption>
    <MachineOption>
      <mo_GppName/>
      <mo_Name>BLOCK_FORM_2_Y</mo_Name>
      <mo_Type>Numeric</mo_Type>
      <mo_Value>0</mo_Value>
    </MachineOption>
    <MachineOption>
      <mo_GppName/>
      <mo_Name>BLOCK_FORM_2_Z</mo_Name>
      <mo_Type>Numeric</mo_Type>
      <mo_Value>0</mo_Value>
    </MachineOption>
  </MachineOptions>
  <Tools>
    <Tool>
      <tool_A>118</tool_A>
      <tool_A_Label/>
      <tool_AD>10</tool_AD>
      <tool_AD_Label/>
      <tool_BT/>
      <tool_BT_Label/>
      <tool_CatalogNumber/>
      <tool_CatalogNumber_Label>Catalog number</tool_CatalogNumber_Label>
      <tool_CD/>
      <tool_CD_Label/>
      <tool_ChL/>
      <tool_ChL_Label/>
      <tool_CL>27</tool_CL>
      <tool_CL_Label/>
      <tool_ConeL/>
      <tool_ConeL_Label/>
      <tool_ConicalShoulder/>
      <tool_ConicalShoulder_Label/>
      <tool_D>51</tool_D>
      <tool_D_Label>D</tool_D_Label>
      <tool_D1/>
      <tool_D1_Label/>
      <tool_Description/>
      <tool_Description_Label>Tool Description</tool_Description_Label>
      <tool_Dia>10</tool_Dia>
      <tool_Dia_Label/>
      <tool_DiameterUnit>mm</tool_DiameterUnit>
      <tool_DiameterUnit_Label/>
      <tool_H>1</tool_H>
      <tool_H_Label>H</tool_H_Label>
      <tool_H_length>152</tool_H_length>
      <tool_H_length_Label/>
      <tool_HolderImage>HSK A63 ER16X120M-HSK A63 ER16X120M.png</tool_HolderImage>
      <tool_HolderImage_Label>Image</tool_HolderImage_Label>
      <tool_HolderType>HSK A63 ER16X120M-HSK A63 ER16X120M</tool_HolderType>
      <tool_HolderType_Label>Holder Type</tool_HolderType_Label>
      <tool_IdNumber/>
      <tool_IdNumber_Label>ID Number</tool_IdNumber_Label>
      <tool_Image>AHT_tool1.png</tool_Image>
      <tool_Image_Label>Tool Image</tool_Image_Label>
      <tool_InternalID>1</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1-Spindle-Station_1</tool_Number>
      <tool_Number_Label>Tool Number</tool_Number_Label>
      <tool_OHL>32</tool_OHL>
      <tool_OHL_Label/>
      <tool_ParamsImage>ToolsImages/mill_type_0.png</tool_ParamsImage>
      <tool_ParamsImage_Label/>
      <tool_Pitch/>
      <tool_Pitch_Label/>
      <tool_PitchUnit/>
      <tool_PitchUnit_Label/>
      <tool_R/>
      <tool_R_Label/>
      <tool_Rough>0</tool_Rough>
      <tool_Rough_Label>Rough</tool_Rough_Label>
      <tool_SA/>
      <tool_SA_Label/>
      <tool_SD/>
      <tool_SD_Label/>
      <tool_SecondLenOffset/>
      <tool_SecondLenOffset_Label/>
      <tool_SL>28</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DRILL</tool_Type>
      <tool_Type_Label>Tool type</tool_Type_Label>
      <tool_W/>
      <tool_W_Label/>
      <tool_NumberTxx>1</tool_NumberTxx>
      <tool_CuttingTime>0:00:05</tool_CuttingTime>
      <tool_CuttingTimeSec>5</tool_CuttingTimeSec>
      <tool_UsedWithCompensation>No</tool_UsedWithCompensation>
      <tool_MotionLimitsMin_Z>-26</tool_MotionLimitsMin_Z>
      <tool_MotionLimitsMax_Z>2</tool_MotionLimitsMax_Z>
      <tool_FirstOperationName>D_D_Tur1-1A</tool_FirstOperationName>
      <tool_LastOperationName>D_D_Tur1-1A</tool_LastOperationName>
      <tool_FirstOperationIndex>2</tool_FirstOperationIndex>
      <tool_LastOperationIndex>2</tool_LastOperationIndex>
      <tool_CountOfTC>1</tool_CountOfTC>
    </Tool>
    <Tool>
      <tool_A/>
      <tool_A_Label/>
      <tool_AD>10</tool_AD>
      <tool_AD_Label/>
      <tool_BT/>
      <tool_BT_Label/>
      <tool_CatalogNumber/>
      <tool_CatalogNumber_Label>Catalog number</tool_CatalogNumber_Label>
      <tool_CD/>
      <tool_CD_Label/>
      <tool_ChL/>
      <tool_ChL_Label/>
      <tool_CL>24</tool_CL>
      <tool_CL_Label/>
      <tool_ConeL/>
      <tool_ConeL_Label/>
      <tool_ConicalShoulder/>
      <tool_ConicalShoulder_Label/>
      <tool_D>52</tool_D>
      <tool_D_Label>D</tool_D_Label>
      <tool_D1/>
      <tool_D1_Label/>
      <tool_Description/>
      <tool_Description_Label>Tool Description</tool_Description_Label>
      <tool_Dia>10</tool_Dia>
      <tool_Dia_Label/>
      <tool_DiameterUnit>mm</tool_DiameterUnit>
      <tool_DiameterUnit_Label/>
      <tool_H>2</tool_H>
      <tool_H_Label>H</tool_H_Label>
      <tool_H_length>130</tool_H_length>
      <tool_H_length_Label/>
      <tool_HolderImage>HSK A63 ER16X100M-HSK A63 ER16X100M.png</tool_HolderImage>
      <tool_HolderImage_Label>Image</tool_HolderImage_Label>
      <tool_HolderType>HSK A63 ER16X100M-HSK A63 ER16X100M</tool_HolderType>
      <tool_HolderType_Label>Holder Type</tool_HolderType_Label>
      <tool_IdNumber>0_1</tool_IdNumber>
      <tool_IdNumber_Label>ID Number</tool_IdNumber_Label>
      <tool_Image>AHT_tool2.png</tool_Image>
      <tool_Image_Label>Tool Image</tool_Image_Label>
      <tool_InternalID>2</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2-Spindle-Station_1</tool_Number>
      <tool_Number_Label>Tool Number</tool_Number_Label>
      <tool_OHL>30</tool_OHL>
      <tool_OHL_Label/>
      <tool_ParamsImage>ToolsImages/mill_type_1.png</tool_ParamsImage>
      <tool_ParamsImage_Label/>
      <tool_Pitch/>
      <tool_Pitch_Label/>
      <tool_PitchUnit/>
      <tool_PitchUnit_Label/>
      <tool_R>0</tool_R>
      <tool_R_Label/>
      <tool_Rough>0</tool_Rough>
      <tool_Rough_Label>Rough</tool_Rough_Label>
      <tool_SA>0</tool_SA>
      <tool_SA_Label/>
      <tool_SD>10</tool_SD>
      <tool_SD_Label/>
      <tool_SecondLenOffset/>
      <tool_SecondLenOffset_Label/>
      <tool_SL>25</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ROUGH MILL</tool_Type>
      <tool_Type_Label>Tool type</tool_Type_Label>
      <tool_W/>
      <tool_W_Label/>
      <tool_NumberTxx>2</tool_NumberTxx>
      <tool_CuttingTime>00:07:58</tool_CuttingTime>
      <tool_CuttingTimeSec>478</tool_CuttingTimeSec>
      <tool_UsedWithCompensation>Yes</tool_UsedWithCompensation>
      <tool_MotionLimitsMin_Z>-22</tool_MotionLimitsMin_Z>
      <tool_MotionLimitsMax_Z>2</tool_MotionLimitsMax_Z>
      <tool_FirstOperationName>F_F_Tur1-2A</tool_FirstOperationName>
      <tool_LastOperationName>TBX_SOW_contour3</tool_LastOperationName>
      <tool_FirstOperationIndex>3</tool_FirstOperationIndex>
      <tool_LastOperationIndex>7</tool_LastOperationIndex>
      <tool_CountOfTC>1</tool_CountOfTC>
    </Tool>
    <Tool>
      <tool_A/>
      <tool_A_Label/>
      <tool_AD>5</tool_AD>
      <tool_AD_Label/>
      <tool_BT/>
      <tool_BT_Label/>
      <tool_CatalogNumber/>
      <tool_CatalogNumber_Label>Catalog number</tool_CatalogNumber_Label>
      <tool_CD/>
      <tool_CD_Label/>
      <tool_ChL/>
      <tool_ChL_Label/>
      <tool_CL>24</tool_CL>
      <tool_CL_Label/>
      <tool_ConeL/>
      <tool_ConeL_Label/>
      <tool_ConicalShoulder/>
      <tool_ConicalShoulder_Label/>
      <tool_D>53</tool_D>
      <tool_D_Label>D</tool_D_Label>
      <tool_D1/>
      <tool_D1_Label/>
      <tool_Description/>
      <tool_Description_Label>Tool Description</tool_Description_Label>
      <tool_Dia>5</tool_Dia>
      <tool_Dia_Label/>
      <tool_DiameterUnit>mm</tool_DiameterUnit>
      <tool_DiameterUnit_Label/>
      <tool_H>3</tool_H>
      <tool_H_Label>H</tool_H_Label>
      <tool_H_length>110</tool_H_length>
      <tool_H_length_Label/>
      <tool_HolderImage>HSK E63 ER16X80-HSK E63 ER16X80.png</tool_HolderImage>
      <tool_HolderImage_Label>Image</tool_HolderImage_Label>
      <tool_HolderType>HSK E63 ER16X80-HSK E63 ER16X80</tool_HolderType>
      <tool_HolderType_Label>Holder Type</tool_HolderType_Label>
      <tool_IdNumber>0_2</tool_IdNumber>
      <tool_IdNumber_Label>ID Number</tool_IdNumber_Label>
      <tool_Image>AHT_tool3.png</tool_Image>
      <tool_Image_Label>Tool Image</tool_Image_Label>
      <tool_InternalID>3</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3-Spindle-Station_1</tool_Number>
      <tool_Number_Label>Tool Number</tool_Number_Label>
      <tool_OHL>30</tool_OHL>
      <tool_OHL_Label/>
      <tool_ParamsImage>ToolsImages/mill_type_1.png</tool_ParamsImage>
      <tool_ParamsImage_Label/>
      <tool_Pitch/>
      <tool_Pitch_Label/>
      <tool_PitchUnit/>
      <tool_PitchUnit_Label/>
      <tool_R>0</tool_R>
      <tool_R_Label/>
      <tool_Rough>0</tool_Rough>
      <tool_Rough_Label>Rough</tool_Rough_Label>
      <tool_SA>0</tool_SA>
      <tool_SA_Label/>
      <tool_SD>5</tool_SD>
      <tool_SD_Label/>
      <tool_SecondLenOffset/>
      <tool_SecondLenOffset_Label/>
      <tool_SL>25</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ROUGH MILL</tool_Type>
      <tool_Type_Label>Tool type</tool_Type_Label>
      <tool_W/>
      <tool_W_Label/>
      <tool_NumberTxx>3</tool_NumberTxx>
      <tool_CuttingTime>00:02:02</tool_CuttingTime>
      <tool_CuttingTimeSec>122</tool_CuttingTimeSec>
      <tool_UsedWithCompensation>Yes</tool_UsedWithCompensation>
      <tool_MotionLimitsMin_Z>-22</tool_MotionLimitsMin_Z>
      <tool_MotionLimitsMax_Z>2</tool_MotionLimitsMax_Z>
      <tool_FirstOperationName>F_F1_Tur1-3A</tool_FirstOperationName>
      <tool_LastOperationName>F_F3_Tur1-3A</tool_LastOperationName>
      <tool_FirstOperationIndex>8</tool_FirstOperationIndex>
      <tool_LastOperationIndex>10</tool_LastOperationIndex>
      <tool_CountOfTC>1</tool_CountOfTC>
    </Tool>
    <Tool>
      <tool_A/>
      <tool_A_Label/>
      <tool_AD>10</tool_AD>
      <tool_AD_Label/>
      <tool_BT/>
      <tool_BT_Label/>
      <tool_CatalogNumber/>
      <tool_CatalogNumber_Label>Catalog number</tool_CatalogNumber_Label>
      <tool_CD/>
      <tool_CD_Label/>
      <tool_ChL/>
      <tool_ChL_Label/>
      <tool_CL>24</tool_CL>
      <tool_CL_Label/>
      <tool_ConeL/>
      <tool_ConeL_Label/>
      <tool_ConicalShoulder/>
      <tool_ConicalShoulder_Label/>
      <tool_D>54</tool_D>
      <tool_D_Label>D</tool_D_Label>
      <tool_D1/>
      <tool_D1_Label/>
      <tool_Description/>
      <tool_Description_Label>Tool Description</tool_Description_Label>
      <tool_Dia>10</tool_Dia>
      <tool_Dia_Label/>
      <tool_DiameterUnit>mm</tool_DiameterUnit>
      <tool_DiameterUnit_Label/>
      <tool_H>4</tool_H>
      <tool_H_Label>H</tool_H_Label>
      <tool_H_length>110</tool_H_length>
      <tool_H_length_Label/>
      <tool_HolderImage>HSK E63 ER16X80-HSK E63 ER16X80.png</tool_HolderImage>
      <tool_HolderImage_Label>Image</tool_HolderImage_Label>
      <tool_HolderType>HSK E63 ER16X80-HSK E63 ER16X80</tool_HolderType>
      <tool_HolderType_Label>Holder Type</tool_HolderType_Label>
      <tool_IdNumber>0_3</tool_IdNumber>
      <tool_IdNumber_Label>ID Number</tool_IdNumber_Label>
      <tool_Image>AHT_tool4.png</tool_Image>
      <tool_Image_Label>Tool Image</tool_Image_Label>
      <tool_InternalID>4</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4-Spindle-Station_1</tool_Number>
      <tool_Number_Label>Tool Number</tool_Number_Label>
      <tool_OHL>30</tool_OHL>
      <tool_OHL_Label/>
      <tool_ParamsImage>ToolsImages/mill_type_2.png</tool_ParamsImage>
      <tool_ParamsImage_Label/>
      <tool_Pitch/>
      <tool_Pitch_Label/>
      <tool_PitchUnit/>
      <tool_PitchUnit_Label/>
      <tool_R/>
      <tool_R_Label/>
      <tool_Rough>0</tool_Rough>
      <tool_Rough_Label>Rough</tool_Rough_Label>
      <tool_SA>0</tool_SA>
      <tool_SA_Label/>
      <tool_SD>10</tool_SD>
      <tool_SD_Label/>
      <tool_SecondLenOffset/>
      <tool_SecondLenOffset_Label/>
      <tool_SL>25</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END MILL</tool_Type>
      <tool_Type_Label>Tool type</tool_Type_Label>
      <tool_W/>
      <tool_W_Label/>
      <tool_NumberTxx>4</tool_NumberTxx>
      <tool_CuttingTime>00:01:41</tool_CuttingTime>
      <tool_CuttingTimeSec>101</tool_CuttingTimeSec>
      <tool_UsedWithCompensation>Yes</tool_UsedWithCompensation>
      <tool_MotionLimitsMin_Z>-22</tool_MotionLimitsMin_Z>
      <tool_MotionLimitsMax_Z>2</tool_MotionLimitsMax_Z>
      <tool_FirstOperationName>F_F_Tur1-4A</tool_FirstOperationName>
      <tool_LastOperationName>F_F2_Tur1-4A</tool_LastOperationName>
      <tool_FirstOperationIndex>11</tool_FirstOperationIndex>
      <tool_LastOperationIndex>13</tool_LastOperationIndex>
      <tool_CountOfTC>1</tool_CountOfTC>
    </Tool>
    <Tool>
      <tool_A/>
      <tool_A_Label/>
      <tool_AD>5</tool_AD>
      <tool_AD_Label/>
      <tool_BT/>
      <tool_BT_Label/>
      <tool_CatalogNumber/>
      <tool_CatalogNumber_Label>Catalog number</tool_CatalogNumber_Label>
      <tool_CD/>
      <tool_CD_Label/>
      <tool_ChL/>
      <tool_ChL_Label/>
      <tool_CL>19</tool_CL>
      <tool_CL_Label/>
      <tool_ConeL/>
      <tool_ConeL_Label/>
      <tool_ConicalShoulder/>
      <tool_ConicalShoulder_Label/>
      <tool_D>55</tool_D>
      <tool_D_Label>D</tool_D_Label>
      <tool_D1/>
      <tool_D1_Label/>
      <tool_Description/>
      <tool_Description_Label>Tool Description</tool_Description_Label>
      <tool_Dia>5</tool_Dia>
      <tool_Dia_Label/>
      <tool_DiameterUnit>mm</tool_DiameterUnit>
      <tool_DiameterUnit_Label/>
      <tool_H>5</tool_H>
      <tool_H_Label>H</tool_H_Label>
      <tool_H_length>131</tool_H_length>
      <tool_H_length_Label/>
      <tool_HolderImage>HSK63-HSK E63 ER32X80.png</tool_HolderImage>
      <tool_HolderImage_Label>Image</tool_HolderImage_Label>
      <tool_HolderType>HSK63-HSK E63 ER32X80</tool_HolderType>
      <tool_HolderType_Label>Holder Type</tool_HolderType_Label>
      <tool_IdNumber>0_4</tool_IdNumber>
      <tool_IdNumber_Label>ID Number</tool_IdNumber_Label>
      <tool_Image>AHT_tool5.png</tool_Image>
      <tool_Image_Label>Tool Image</tool_Image_Label>
      <tool_InternalID>5</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5-Spindle-Station_1</tool_Number>
      <tool_Number_Label>Tool Number</tool_Number_Label>
      <tool_OHL>25</tool_OHL>
      <tool_OHL_Label/>
      <tool_ParamsImage>ToolsImages/mill_type_2.png</tool_ParamsImage>
      <tool_ParamsImage_Label/>
      <tool_Pitch/>
      <tool_Pitch_Label/>
      <tool_PitchUnit/>
      <tool_PitchUnit_Label/>
      <tool_R/>
      <tool_R_Label/>
      <tool_Rough>0</tool_Rough>
      <tool_Rough_Label>Rough</tool_Rough_Label>
      <tool_SA>0</tool_SA>
      <tool_SA_Label/>
      <tool_SD>5</tool_SD>
      <tool_SD_Label/>
      <tool_SecondLenOffset/>
      <tool_SecondLenOffset_Label/>
      <tool_SL>20</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END MILL</tool_Type>
      <tool_Type_Label>Tool type</tool_Type_Label>
      <tool_W/>
      <tool_W_Label/>
      <tool_NumberTxx>5</tool_NumberTxx>
      <tool_CuttingTime>00:00:17</tool_CuttingTime>
      <tool_CuttingTimeSec>17</tool_CuttingTimeSec>
      <tool_UsedWithCompensation>Yes</tool_UsedWithCompensation>
      <tool_MotionLimitsMin_Z>-22</tool_MotionLimitsMin_Z>
      <tool_MotionLimitsMax_Z>2</tool_MotionLimitsMax_Z>
      <tool_FirstOperationName>F_F1_Tur1-5A</tool_FirstOperationName>
      <tool_LastOperationName>F_F6_Tur1-5A</tool_LastOperationName>
      <tool_FirstOperationIndex>14</tool_FirstOperationIndex>
      <tool_LastOperationIndex>15</tool_LastOperationIndex>
      <tool_CountOfTC>1</tool_CountOfTC>
    </Tool>
    <Tool>
      <tool_A/>
      <tool_A_Label/>
      <tool_AD>6</tool_AD>
      <tool_AD_Label/>
      <tool_BT/>
      <tool_BT_Label/>
      <tool_CatalogNumber/>
      <tool_CatalogNumber_Label>Catalog number</tool_CatalogNumber_Label>
      <tool_CD/>
      <tool_CD_Label/>
      <tool_ChL/>
      <tool_ChL_Label/>
      <tool_CL>15</tool_CL>
      <tool_CL_Label/>
      <tool_ConeL/>
      <tool_ConeL_Label/>
      <tool_ConicalShoulder/>
      <tool_ConicalShoulder_Label/>
      <tool_D>56</tool_D>
      <tool_D_Label>D</tool_D_Label>
      <tool_D1/>
      <tool_D1_Label/>
      <tool_Description/>
      <tool_Description_Label>Tool Description</tool_Description_Label>
      <tool_Dia>3</tool_Dia>
      <tool_Dia_Label/>
      <tool_DiameterUnit>mm</tool_DiameterUnit>
      <tool_DiameterUnit_Label/>
      <tool_H>6</tool_H>
      <tool_H_Label>H</tool_H_Label>
      <tool_H_length>105</tool_H_length>
      <tool_H_length_Label/>
      <tool_HolderImage>HSK E63 ER16X80-HSK E63 ER16X80.png</tool_HolderImage>
      <tool_HolderImage_Label>Image</tool_HolderImage_Label>
      <tool_HolderType>HSK E63 ER16X80-HSK E63 ER16X80</tool_HolderType>
      <tool_HolderType_Label>Holder Type</tool_HolderType_Label>
      <tool_IdNumber>0_5</tool_IdNumber>
      <tool_IdNumber_Label>ID Number</tool_IdNumber_Label>
      <tool_Image>AHT_tool6.png</tool_Image>
      <tool_Image_Label>Tool Image</tool_Image_Label>
      <tool_InternalID>6</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6-Spindle-Station_1</tool_Number>
      <tool_Number_Label>Tool Number</tool_Number_Label>
      <tool_OHL>25</tool_OHL>
      <tool_OHL_Label/>
      <tool_ParamsImage>ToolsImages/mill_type_2.png</tool_ParamsImage>
      <tool_ParamsImage_Label/>
      <tool_Pitch/>
      <tool_Pitch_Label/>
      <tool_PitchUnit/>
      <tool_PitchUnit_Label/>
      <tool_R/>
      <tool_R_Label/>
      <tool_Rough>0</tool_Rough>
      <tool_Rough_Label>Rough</tool_Rough_Label>
      <tool_SA>90</tool_SA>
      <tool_SA_Label/>
      <tool_SD>3</tool_SD>
      <tool_SD_Label/>
      <tool_SecondLenOffset/>
      <tool_SecondLenOffset_Label/>
      <tool_SL>16</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END MILL</tool_Type>
      <tool_Type_Label>Tool type</tool_Type_Label>
      <tool_W/>
      <tool_W_Label/>
      <tool_NumberTxx>6</tool_NumberTxx>
      <tool_CuttingTime>00:02:24</tool_CuttingTime>
      <tool_CuttingTimeSec>144</tool_CuttingTimeSec>
      <tool_UsedWithCompensation>Yes</tool_UsedWithCompensation>
      <tool_MotionLimitsMin_Z>-21,6</tool_MotionLimitsMin_Z>
      <tool_MotionLimitsMax_Z>2</tool_MotionLimitsMax_Z>
      <tool_FirstOperationName>F_F5_Tur1-6A</tool_FirstOperationName>
      <tool_LastOperationName>F_F3_Tur1-6A</tool_LastOperationName>
      <tool_FirstOperationIndex>16</tool_FirstOperationIndex>
      <tool_LastOperationIndex>17</tool_LastOperationIndex>
      <tool_CountOfTC>1</tool_CountOfTC>
    </Tool>
    <Tool>
      <tool_A/>
      <tool_A_Label/>
      <tool_AD>2</tool_AD>
      <tool_AD_Label/>
      <tool_BT/>
      <tool_BT_Label/>
      <tool_CatalogNumber/>
      <tool_CatalogNumber_Label>Catalog number</tool_CatalogNumber_Label>
      <tool_CD/>
      <tool_CD_Label/>
      <tool_ChL/>
      <tool_ChL_Label/>
      <tool_CL>2</tool_CL>
      <tool_CL_Label/>
      <tool_ConeL/>
      <tool_ConeL_Label/>
      <tool_ConicalShoulder/>
      <tool_ConicalShoulder_Label/>
      <tool_D>57</tool_D>
      <tool_D_Label>D</tool_D_Label>
      <tool_D1/>
      <tool_D1_Label/>
      <tool_Description/>
      <tool_Description_Label>Tool Description</tool_Description_Label>
      <tool_Dia>2</tool_Dia>
      <tool_Dia_Label/>
      <tool_DiameterUnit>mm</tool_DiameterUnit>
      <tool_DiameterUnit_Label/>
      <tool_H>7</tool_H>
      <tool_H_Label>H</tool_H_Label>
      <tool_H_length>105</tool_H_length>
      <tool_H_length_Label/>
      <tool_HolderImage>HSK E63 ER16X80-HSK E63 ER16X80.png</tool_HolderImage>
      <tool_HolderImage_Label>Image</tool_HolderImage_Label>
      <tool_HolderType>HSK E63 ER16X80-HSK E63 ER16X80</tool_HolderType>
      <tool_HolderType_Label>Holder Type</tool_HolderType_Label>
      <tool_IdNumber>0_6</tool_IdNumber>
      <tool_IdNumber_Label>ID Number</tool_IdNumber_Label>
      <tool_Image>AHT_tool7.png</tool_Image>
      <tool_Image_Label>Tool Image</tool_Image_Label>
      <tool_InternalID>7</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7-Spindle-Station_1</tool_Number>
      <tool_Number_Label>Tool Number</tool_Number_Label>
      <tool_OHL>25</tool_OHL>
      <tool_OHL_Label/>
      <tool_ParamsImage>ToolsImages/mill_type_2.png</tool_ParamsImage>
      <tool_ParamsImage_Label/>
      <tool_Pitch/>
      <tool_Pitch_Label/>
      <tool_PitchUnit/>
      <tool_PitchUnit_Label/>
      <tool_R/>
      <tool_R_Label/>
      <tool_Rough>0</tool_Rough>
      <tool_Rough_Label>Rough</tool_Rough_Label>
      <tool_SA>0</tool_SA>
      <tool_SA_Label/>
      <tool_SD>2</tool_SD>
      <tool_SD_Label/>
      <tool_SecondLenOffset/>
      <tool_SecondLenOffset_Label/>
      <tool_SL>20</tool_SL>
      <tool_SL_Label/>
      <tool_ST/>
      <tool_ST_Label/>
      <tool_SW/>
      <tool_SW_Label/>
      <tool_TCL/>
      <tool_TCL_Label/>
      <tool_TD/>
      <tool_TD_Label/>
      <tool_ThreadStandart/>
      <tool_ThreadStandart_Label/>
      <tool_TipL/>
      <tool_TipL_Label/>
      <tool_TipPossitionX/>
      <tool_TipPossitionX_Label/>
      <tool_TipPossitionZ/>
      <tool_TipPossitionZ_Label/>
      <tool_TL>57</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CHAMFER DRILL 4</tool_Type>
      <tool_Type_Label>Tool type</tool_Type_Label>
      <tool_W/>
      <tool_W_Label/>
      <tool_NumberTxx>7</tool_NumberTxx>
      <tool_CuttingTime>00:00:58</tool_CuttingTime>
      <tool_CuttingTimeSec>58</tool_CuttingTimeSec>
      <tool_UsedWithCompensation>Yes</tool_UsedWithCompensation>
      <tool_MotionLimitsMin_Z>-18,65</tool_MotionLimitsMin_Z>
      <tool_MotionLimitsMax_Z>2</tool_MotionLimitsMax_Z>
      <tool_FirstOperationName>F_F7_Tur1-7A</tool_FirstOperationName>
      <tool_LastOperationName>D_D4_Tur1-7A</tool_LastOperationName>
      <tool_FirstOperationIndex>18</tool_FirstOperationIndex>
      <tool_LastOperationIndex>24</tool_LastOperationIndex>
      <tool_CountOfTC>1</tool_CountOfTC>
    </Tool>
    <Tool>
      <tool_A>118</tool_A>
      <tool_A_Label/>
      <tool_AD>1.8</tool_AD>
      <tool_AD_Label/>
      <tool_BT/>
      <tool_BT_Label/>
      <tool_CatalogNumber/>
      <tool_CatalogNumber_Label>Catalog number</tool_CatalogNumber_Label>
      <tool_CD/>
      <tool_CD_Label/>
      <tool_ChL/>
      <tool_ChL_Label/>
      <tool_CL>24</tool_CL>
      <tool_CL_Label/>
      <tool_ConeL/>
      <tool_ConeL_Label/>
      <tool_ConicalShoulder/>
      <tool_ConicalShoulder_Label/>
      <tool_D>58</tool_D>
      <tool_D_Label>D</tool_D_Label>
      <tool_D1/>
      <tool_D1_Label/>
      <tool_Description/>
      <tool_Description_Label>Tool Description</tool_Description_Label>
      <tool_Dia>1.8</tool_Dia>
      <tool_Dia_Label/>
      <tool_DiameterUnit>mm</tool_DiameterUnit>
      <tool_DiameterUnit_Label/>
      <tool_H>8</tool_H>
      <tool_H_Label>H</tool_H_Label>
      <tool_H_length>130</tool_H_length>
      <tool_H_length_Label/>
      <tool_HolderImage>HSK E50 ER16X100M-HSK E50 ER16X100M.png</tool_HolderImage>
      <tool_HolderImage_Label>Image</tool_HolderImage_Label>
      <tool_HolderType>HSK E50 ER16X100M-HSK E50 ER16X100M</tool_HolderType>
      <tool_HolderType_Label>Holder Type</tool_HolderType_Label>
      <tool_IdNumber>0_7</tool_IdNumber>
      <tool_IdNumber_Label>ID Number</tool_IdNumber_Label>
      <tool_Image>AHT_tool8.png</tool_Image>
      <tool_Image_Label>Tool Image</tool_Image_Label>
      <tool_InternalID>8</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8-Spindle-Station_1</tool_Number>
      <tool_Number_Label>Tool Number</tool_Number_Label>
      <tool_OHL>30</tool_OHL>
      <tool_OHL_Label/>
      <tool_ParamsImage>ToolsImages/mill_type_0.png</tool_ParamsImage>
      <tool_ParamsImage_Label/>
      <tool_Pitch/>
      <tool_Pitch_Label/>
      <tool_PitchUnit/>
      <tool_PitchUnit_Label/>
      <tool_R/>
      <tool_R_Label/>
      <tool_Rough>0</tool_Rough>
      <tool_Rough_Label>Rough</tool_Rough_Label>
      <tool_SA/>
      <tool_SA_Label/>
      <tool_SD/>
      <tool_SD_Label/>
      <tool_SecondLenOffset/>
      <tool_SecondLenOffset_Label/>
      <tool_SL>25</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DRILL</tool_Type>
      <tool_Type_Label>Tool type</tool_Type_Label>
      <tool_W/>
      <tool_W_Label/>
      <tool_NumberTxx>8</tool_NumberTxx>
      <tool_CuttingTime>00:00:47</tool_CuttingTime>
      <tool_CuttingTimeSec>47</tool_CuttingTimeSec>
      <tool_UsedWithCompensation>No</tool_UsedWithCompensation>
      <tool_MotionLimitsMin_Z>-25,3</tool_MotionLimitsMin_Z>
      <tool_MotionLimitsMax_Z>2</tool_MotionLimitsMax_Z>
      <tool_FirstOperationName>D_D2_Tur1-8A</tool_FirstOperationName>
      <tool_LastOperationName>D_D4_Tur1-8A</tool_LastOperationName>
      <tool_FirstOperationIndex>25</tool_FirstOperationIndex>
      <tool_LastOperationIndex>27</tool_LastOperationIndex>
      <tool_CountOfTC>1</tool_CountOfTC>
    </Tool>
    <Tool>
      <tool_A>118</tool_A>
      <tool_A_Label/>
      <tool_AD>3.3</tool_AD>
      <tool_AD_Label/>
      <tool_BT/>
      <tool_BT_Label/>
      <tool_CatalogNumber/>
      <tool_CatalogNumber_Label>Catalog number</tool_CatalogNumber_Label>
      <tool_CD/>
      <tool_CD_Label/>
      <tool_ChL/>
      <tool_ChL_Label/>
      <tool_CL>24</tool_CL>
      <tool_CL_Label/>
      <tool_ConeL/>
      <tool_ConeL_Label/>
      <tool_ConicalShoulder/>
      <tool_ConicalShoulder_Label/>
      <tool_D>59</tool_D>
      <tool_D_Label>D</tool_D_Label>
      <tool_D1/>
      <tool_D1_Label/>
      <tool_Description/>
      <tool_Description_Label>Tool Description</tool_Description_Label>
      <tool_Dia>3.3</tool_Dia>
      <tool_Dia_Label/>
      <tool_DiameterUnit>mm</tool_DiameterUnit>
      <tool_DiameterUnit_Label/>
      <tool_H>9</tool_H>
      <tool_H_Label>H</tool_H_Label>
      <tool_H_length>110</tool_H_length>
      <tool_H_length_Label/>
      <tool_HolderImage>HSK E63 ER16X80-HSK E63 ER16X80.png</tool_HolderImage>
      <tool_HolderImage_Label>Image</tool_HolderImage_Label>
      <tool_HolderType>HSK E63 ER16X80-HSK E63 ER16X80</tool_HolderType>
      <tool_HolderType_Label>Holder Type</tool_HolderType_Label>
      <tool_IdNumber>0_8</tool_IdNumber>
      <tool_IdNumber_Label>ID Number</tool_IdNumber_Label>
      <tool_Image>AHT_tool9.png</tool_Image>
      <tool_Image_Label>Tool Image</tool_Image_Label>
      <tool_InternalID>9</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9-Spindle-Station_1</tool_Number>
      <tool_Number_Label>Tool Number</tool_Number_Label>
      <tool_OHL>30</tool_OHL>
      <tool_OHL_Label/>
      <tool_ParamsImage>ToolsImages/mill_type_0.png</tool_ParamsImage>
      <tool_ParamsImage_Label/>
      <tool_Pitch/>
      <tool_Pitch_Label/>
      <tool_PitchUnit/>
      <tool_PitchUnit_Label/>
      <tool_R/>
      <tool_R_Label/>
      <tool_Rough>0</tool_Rough>
      <tool_Rough_Label>Rough</tool_Rough_Label>
      <tool_SA/>
      <tool_SA_Label/>
      <tool_SD/>
      <tool_SD_Label/>
      <tool_SecondLenOffset/>
      <tool_SecondLenOffset_Label/>
      <tool_SL>25</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DRILL</tool_Type>
      <tool_Type_Label>Tool type</tool_Type_Label>
      <tool_W/>
      <tool_W_Label/>
      <tool_NumberTxx>9</tool_NumberTxx>
      <tool_CuttingTime>0:00:07</tool_CuttingTime>
      <tool_CuttingTimeSec>7</tool_CuttingTimeSec>
      <tool_UsedWithCompensation>No</tool_UsedWithCompensation>
      <tool_MotionLimitsMin_Z>-24</tool_MotionLimitsMin_Z>
      <tool_MotionLimitsMax_Z>-15</tool_MotionLimitsMax_Z>
      <tool_FirstOperationName>D_D1_Tur1-9A</tool_FirstOperationName>
      <tool_LastOperationName>D_D1_Tur1-9A</tool_LastOperationName>
      <tool_FirstOperationIndex>28</tool_FirstOperationIndex>
      <tool_LastOperationIndex>28</tool_LastOperationIndex>
      <tool_CountOfTC>1</tool_CountOfTC>
    </Tool>
    <Tool>
      <tool_A>118</tool_A>
      <tool_A_Label/>
      <tool_AD>2.5</tool_AD>
      <tool_AD_Label/>
      <tool_BT/>
      <tool_BT_Label/>
      <tool_CatalogNumber/>
      <tool_CatalogNumber_Label>Catalog number</tool_CatalogNumber_Label>
      <tool_CD/>
      <tool_CD_Label/>
      <tool_ChL/>
      <tool_ChL_Label/>
      <tool_CL>7</tool_CL>
      <tool_CL_Label/>
      <tool_ConeL/>
      <tool_ConeL_Label/>
      <tool_ConicalShoulder/>
      <tool_ConicalShoulder_Label/>
      <tool_D>61</tool_D>
      <tool_D_Label>D</tool_D_Label>
      <tool_D1/>
      <tool_D1_Label/>
      <tool_Description>2-56NC TAPPING</tool_Description>
      <tool_Description_Label>Tool Description</tool_Description_Label>
      <tool_Dia>0.256</tool_Dia>
      <tool_Dia_Label/>
      <tool_DiameterUnit>mm</tool_DiameterUnit>
      <tool_DiameterUnit_Label/>
      <tool_H>11</tool_H>
      <tool_H_Label>H</tool_H_Label>
      <tool_H_length>108</tool_H_length>
      <tool_H_length_Label/>
      <tool_HolderImage>HSK E63 ER16X80-HSK E63 ER16X80.png</tool_HolderImage>
      <tool_HolderImage_Label>Image</tool_HolderImage_Label>
      <tool_HolderType>HSK E63 ER16X80-HSK E63 ER16X80</tool_HolderType>
      <tool_HolderType_Label>Holder Type</tool_HolderType_Label>
      <tool_IdNumber>0_9</tool_IdNumber>
      <tool_IdNumber_Label>ID Number</tool_IdNumber_Label>
      <tool_Image>AHT_tool11.png</tool_Image>
      <tool_Image_Label>Tool Image</tool_Image_Label>
      <tool_InternalID>11</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2</tool_NFlutes>
      <tool_NFlutes_Label>Flutes</tool_NFlutes_Label>
      <tool_NTeeth/>
      <tool_NTeeth_Label/>
      <tool_Number>11-Spindle-Station_1</tool_Number>
      <tool_Number_Label>Tool Number</tool_Number_Label>
      <tool_OHL>28</tool_OHL>
      <tool_OHL_Label/>
      <tool_ParamsImage>ToolsImages/mill_type_0.png</tool_ParamsImage>
      <tool_ParamsImage_Label/>
      <tool_Pitch/>
      <tool_Pitch_Label/>
      <tool_PitchUnit/>
      <tool_PitchUnit_Label/>
      <tool_R/>
      <tool_R_Label/>
      <tool_Rough>0</tool_Rough>
      <tool_Rough_Label>Rough</tool_Rough_Label>
      <tool_SA/>
      <tool_SA_Label/>
      <tool_SD/>
      <tool_SD_Label/>
      <tool_SecondLenOffset/>
      <tool_SecondLenOffset_Label/>
      <tool_SL>8</tool_SL>
      <tool_SL_Label/>
      <tool_ST/>
      <tool_ST_Label/>
      <tool_SW/>
      <tool_SW_Label/>
      <tool_TCL/>
      <tool_TCL_Label/>
      <tool_TD/>
      <tool_TD_Label/>
      <tool_ThreadStandart/>
      <tool_ThreadStandart_Label/>
      <tool_TipL/>
      <tool_TipL_Label/>
      <tool_TipPossitionX/>
      <tool_TipPossitionX_Label/>
      <tool_TipPossitionZ/>
      <tool_TipPossitionZ_Label/>
      <tool_TL>80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TAPPING</tool_Type>
      <tool_Type_Label>Tool type</tool_Type_Label>
      <tool_W/>
      <tool_W_Label/>
      <tool_NumberTxx>11</tool_NumberTxx>
      <tool_CuttingTime>00:00:39</tool_CuttingTime>
      <tool_CuttingTimeSec>39</tool_CuttingTimeSec>
      <tool_UsedWithCompensation>No</tool_UsedWithCompensation>
      <tool_MotionLimitsMin_Z>-21,8</tool_MotionLimitsMin_Z>
      <tool_MotionLimitsMax_Z>2</tool_MotionLimitsMax_Z>
      <tool_FirstOperationName>D_D2_Tur1-11A</tool_FirstOperationName>
      <tool_LastOperationName>D_D4_Tur1-11A</tool_LastOperationName>
      <tool_FirstOperationIndex>29</tool_FirstOperationIndex>
      <tool_LastOperationIndex>31</tool_LastOperationIndex>
      <tool_CountOfTC>1</tool_CountOfTC>
    </Tool>
    <Tool>
      <tool_A>0</tool_A>
      <tool_A_Label/>
      <tool_AD>32</tool_AD>
      <tool_AD_Label/>
      <tool_BT/>
      <tool_BT_Label/>
      <tool_CatalogNumber/>
      <tool_CatalogNumber_Label>Catalog number</tool_CatalogNumber_Label>
      <tool_CD/>
      <tool_CD_Label/>
      <tool_ChL/>
      <tool_ChL_Label/>
      <tool_CL>20</tool_CL>
      <tool_CL_Label/>
      <tool_ConeL/>
      <tool_ConeL_Label/>
      <tool_ConicalShoulder/>
      <tool_ConicalShoulder_Label/>
      <tool_D>62</tool_D>
      <tool_D_Label>D</tool_D_Label>
      <tool_D1/>
      <tool_D1_Label/>
      <tool_Description/>
      <tool_Description_Label>Tool Description</tool_Description_Label>
      <tool_Dia>100</tool_Dia>
      <tool_Dia_Label/>
      <tool_DiameterUnit>mm</tool_DiameterUnit>
      <tool_DiameterUnit_Label/>
      <tool_H>12</tool_H>
      <tool_H_Label>H</tool_H_Label>
      <tool_H_length>109</tool_H_length>
      <tool_H_length_Label/>
      <tool_HolderImage>HSK E63 ER40X80-HSK E63 ER40X80.png</tool_HolderImage>
      <tool_HolderImage_Label>Image</tool_HolderImage_Label>
      <tool_HolderType>HSK E63 ER40X80-HSK E63 ER40X80</tool_HolderType>
      <tool_HolderType_Label>Holder Type</tool_HolderType_Label>
      <tool_IdNumber/>
      <tool_IdNumber_Label>ID Number</tool_IdNumber_Label>
      <tool_Image>AHT_tool12.png</tool_Image>
      <tool_Image_Label>Tool Image</tool_Image_Label>
      <tool_InternalID>12</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4</tool_NFlutes>
      <tool_NFlutes_Label>Flutes</tool_NFlutes_Label>
      <tool_NTeeth/>
      <tool_NTeeth_Label/>
      <tool_Number>12-Spindle-Station_1</tool_Number>
      <tool_Number_Label>Tool Number</tool_Number_Label>
      <tool_OHL>29</tool_OHL>
      <tool_OHL_Label/>
      <tool_ParamsImage>ToolsImages/mill_type_20.png</tool_ParamsImage>
      <tool_ParamsImage_Label/>
      <tool_Pitch/>
      <tool_Pitch_Label/>
      <tool_PitchUnit/>
      <tool_PitchUnit_Label/>
      <tool_R>0</tool_R>
      <tool_R_Label/>
      <tool_Rough>0</tool_Rough>
      <tool_Rough_Label>Rough</tool_Rough_Label>
      <tool_SA/>
      <tool_SA_Label/>
      <tool_SD/>
      <tool_SD_Label/>
      <tool_SecondLenOffset/>
      <tool_SecondLenOffset_Label/>
      <tool_SL>35</tool_SL>
      <tool_SL_Label/>
      <tool_ST/>
      <tool_ST_Label/>
      <tool_SW/>
      <tool_SW_Label/>
      <tool_TCL/>
      <tool_TCL_Label/>
      <tool_TD>100</tool_TD>
      <tool_TD_Label/>
      <tool_ThreadStandart/>
      <tool_ThreadStandart_Label/>
      <tool_TipL/>
      <tool_TipL_Label/>
      <tool_TipPossitionX/>
      <tool_TipPossitionX_Label/>
      <tool_TipPossitionZ/>
      <tool_TipPossitionZ_Label/>
      <tool_TL>60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FACE MILL</tool_Type>
      <tool_Type_Label>Tool type</tool_Type_Label>
      <tool_W/>
      <tool_W_Label/>
      <tool_NumberTxx>12</tool_NumberTxx>
      <tool_CuttingTime>00:01:51</tool_CuttingTime>
      <tool_CuttingTimeSec>111</tool_CuttingTimeSec>
      <tool_UsedWithCompensation>No</tool_UsedWithCompensation>
      <tool_MotionLimitsMin_Z>0</tool_MotionLimitsMin_Z>
      <tool_MotionLimitsMax_Z>21,3</tool_MotionLimitsMax_Z>
      <tool_FirstOperationName>FM_facemill</tool_FirstOperationName>
      <tool_LastOperationName>FM_facemill2</tool_LastOperationName>
      <tool_FirstOperationIndex>1</tool_FirstOperationIndex>
      <tool_LastOperationIndex>32</tool_LastOperationIndex>
      <tool_CountOfTC>2</tool_CountOfTC>
    </Tool>
    <Tool>
      <tool_A>90</tool_A>
      <tool_A_Label/>
      <tool_AD>8</tool_AD>
      <tool_AD_Label/>
      <tool_BT/>
      <tool_BT_Label/>
      <tool_CatalogNumber/>
      <tool_CatalogNumber_Label>Catalog number</tool_CatalogNumber_Label>
      <tool_CD/>
      <tool_CD_Label/>
      <tool_ChL/>
      <tool_ChL_Label/>
      <tool_CL>10</tool_CL>
      <tool_CL_Label/>
      <tool_ConeL/>
      <tool_ConeL_Label/>
      <tool_ConicalShoulder/>
      <tool_ConicalShoulder_Label/>
      <tool_D>63</tool_D>
      <tool_D_Label>D</tool_D_Label>
      <tool_D1/>
      <tool_D1_Label/>
      <tool_Description/>
      <tool_Description_Label>Tool Description</tool_Description_Label>
      <tool_Dia>8</tool_Dia>
      <tool_Dia_Label/>
      <tool_DiameterUnit>mm</tool_DiameterUnit>
      <tool_DiameterUnit_Label/>
      <tool_H>13</tool_H>
      <tool_H_Label>H</tool_H_Label>
      <tool_H_length>120</tool_H_length>
      <tool_H_length_Label/>
      <tool_HolderImage>HSK E63 ER16X80-HSK E63 ER16X80.png</tool_HolderImage>
      <tool_HolderImage_Label>Image</tool_HolderImage_Label>
      <tool_HolderType>HSK E63 ER16X80-HSK E63 ER16X80</tool_HolderType>
      <tool_HolderType_Label>Holder Type</tool_HolderType_Label>
      <tool_IdNumber/>
      <tool_IdNumber_Label>ID Number</tool_IdNumber_Label>
      <tool_Image>AHT_tool13.png</tool_Image>
      <tool_Image_Label>Tool Image</tool_Image_Label>
      <tool_InternalID>13</tool_InternalID>
      <tool_L/>
      <tool_L_Label/>
      <tool_LengthUnit>mm</tool_LengthUnit>
      <tool_LengthUnit_Label/>
      <tool_Material>CUT_MTR_CARBIDE</tool_Material>
      <tool_Material_Label>Tool Material</tool_Material_Label>
      <tool_Message1/>
      <tool_Message1_Label>Message1</tool_Message1_Label>
      <tool_Message2/>
      <tool_Message2_Label>Message2</tool_Message2_Label>
      <tool_Message3/>
      <tool_Message3_Label>Message3</tool_Message3_Label>
      <tool_Message4/>
      <tool_Message4_Label>Message4</tool_Message4_Label>
      <tool_Message5/>
      <tool_Message5_Label>Message5</tool_Message5_Label>
      <tool_NFlutes>1</tool_NFlutes>
      <tool_NFlutes_Label>Flutes</tool_NFlutes_Label>
      <tool_NTeeth/>
      <tool_NTeeth_Label/>
      <tool_Number>13-Spindle-Station_1</tool_Number>
      <tool_Number_Label>Tool Number</tool_Number_Label>
      <tool_OHL>40</tool_OHL>
      <tool_OHL_Label/>
      <tool_ParamsImage>ToolsImages/mill_type_10.png</tool_ParamsImage>
      <tool_ParamsImage_Label/>
      <tool_Pitch/>
      <tool_Pitch_Label/>
      <tool_PitchUnit/>
      <tool_PitchUnit_Label/>
      <tool_R/>
      <tool_R_Label/>
      <tool_Rough/>
      <tool_Rough_Label/>
      <tool_SA/>
      <tool_SA_Label/>
      <tool_SD/>
      <tool_SD_Label/>
      <tool_SecondLenOffset/>
      <tool_SecondLenOffset_Label/>
      <tool_SL>20</tool_SL>
      <tool_SL_Label/>
      <tool_ST/>
      <tool_ST_Label/>
      <tool_SW/>
      <tool_SW_Label/>
      <tool_TCL/>
      <tool_TCL_Label/>
      <tool_TD/>
      <tool_TD_Label/>
      <tool_ThreadStandart/>
      <tool_ThreadStandart_Label/>
      <tool_TipL/>
      <tool_TipL_Label/>
      <tool_TipPossitionX/>
      <tool_TipPossitionX_Label/>
      <tool_TipPossitionZ/>
      <tool_TipPossitionZ_Label/>
      <tool_TL>60</tool_TL>
      <tool_TL_Label/>
      <tool_TTool_a/>
      <tool_TTool_a_Label/>
      <tool_TTool_b/>
      <tool_TTool_b_Label/>
      <tool_TToolA/>
      <tool_TToolA_Label/>
      <tool_TToolAppDIR/>
      <tool_TToolAppDIR_Label/>
      <tool_TToolB/>
      <tool_TToolB_Label/>
      <tool_TToolC/>
      <tool_TToolC_Label/>
      <tool_TToolCutDir/>
      <tool_TToolCutDir_Label/>
      <tool_TToolD/>
      <tool_TToolD_Label/>
      <tool_TToolD1/>
      <tool_TToolD1_Label/>
      <tool_TToolD2/>
      <tool_TToolD2_Label/>
      <tool_TToolE/>
      <tool_TToolE_Label/>
      <tool_TToolF/>
      <tool_TToolF_Label/>
      <tool_TToolG/>
      <tool_TToolG_Label/>
      <tool_TToolH/>
      <tool_TToolH_Label/>
      <tool_TToolInsertA/>
      <tool_TToolInsertA_Label/>
      <tool_TToolInsertD/>
      <tool_TToolInsertD_Label/>
      <tool_TToolInsertH/>
      <tool_TToolInsertH_Label/>
      <tool_TToolInsertName/>
      <tool_TToolInsertName_Label/>
      <tool_TToolInsertp/>
      <tool_TToolInsertp_Label/>
      <tool_TToolInsertShape/>
      <tool_TToolInsertShape_Label/>
      <tool_TToolK/>
      <tool_TToolK_Label/>
      <tool_TToolL/>
      <tool_TToolL_Label/>
      <tool_TToolLength/>
      <tool_TToolLength_Label/>
      <tool_TToolNosePoint/>
      <tool_TToolNosePoint_Label/>
      <tool_TToolOrientation/>
      <tool_TToolOrientation_Label/>
      <tool_TToolR/>
      <tool_TToolR_Label/>
      <tool_TToolRa/>
      <tool_TToolRa_Label/>
      <tool_TToolRb/>
      <tool_TToolRb_Label/>
      <tool_TToolShankType/>
      <tool_TToolShankType_Label/>
      <tool_TToolShankWidth/>
      <tool_TToolShankWidth_Label/>
      <tool_TToolSpinDir/>
      <tool_TToolSpinDir_Label/>
      <tool_TToolW/>
      <tool_TToolW_Label/>
      <tool_Type>CHAMFER DRILL</tool_Type>
      <tool_Type_Label>Tool type</tool_Type_Label>
      <tool_W/>
      <tool_W_Label/>
      <tool_NumberTxx>13</tool_NumberTxx>
      <tool_CuttingTime>0:00:37</tool_CuttingTime>
      <tool_CuttingTimeSec>37</tool_CuttingTimeSec>
      <tool_UsedWithCompensation>No</tool_UsedWithCompensation>
      <tool_MotionLimitsMin_Z>-1,7</tool_MotionLimitsMin_Z>
      <tool_MotionLimitsMax_Z>2</tool_MotionLimitsMax_Z>
      <tool_FirstOperationName>F_contour4</tool_FirstOperationName>
      <tool_LastOperationName>F_contour4</tool_LastOperationName>
      <tool_FirstOperationIndex>33</tool_FirstOperationIndex>
      <tool_LastOperationIndex>33</tool_LastOperationIndex>
      <tool_CountOfTC>1</tool_CountOfTC>
    </Tool>
  </Tools>
  <Operations>
    <Operation>
      <oper_CAMTreeIndex>1</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1</oper_DownStep>
      <oper_DownStep_Label>Step down</oper_DownStep_Label>
      <oper_DownStepFinish/>
      <oper_DownStepFinish_Label/>
      <oper_FeedBetweenHoles>0</oper_FeedBetweenHoles>
      <oper_FeedBetweenHoles_Label>Feed Between Holes</oper_FeedBetweenHoles_Label>
      <oper_FeedFinishXY>1000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200</oper_FeedLinkPercent>
      <oper_FeedLinkPercent_Label>Feed Link, %</oper_FeedLinkPercent_Label>
      <oper_FeedRetract>100</oper_FeedRetract>
      <oper_FeedRetract_Label>Feed retract</oper_FeedRetract_Label>
      <oper_FeedXY>1000</oper_FeedXY>
      <oper_FeedXY_Label>Feed XY</oper_FeedXY_Label>
      <oper_FeedZ>300</oper_FeedZ>
      <oper_FeedZ_Label>Feed Z</oper_FeedZ_Label>
      <oper_FixtureId>0</oper_FixtureId>
      <oper_FixtureId_Label/>
      <oper_FixtureName>Setup</oper_FixtureName>
      <oper_FixtureName_Label/>
      <oper_GeomName/>
      <oper_GeomName_Label/>
      <oper_HomeNumber>MAC 1 (1- Position)</oper_HomeNumber>
      <oper_HomeNumber_Label>Coordinate system</oper_HomeNumber_Label>
      <oper_HSMMinToolLength/>
      <oper_HSMMinToolLength_Label/>
      <oper_ID>JA15921</oper_ID>
      <oper_ID_Label>ID</oper_ID_Label>
      <oper_Image>\OperationsImages\JA15921.png</oper_Image>
      <oper_Image_Label>Image</oper_Image_Label>
      <oper_MaxOffset/>
      <oper_MaxOffset_Label/>
      <oper_MinOffset/>
      <oper_MinOffset_Label/>
      <oper_MotionLimitsMax_X>0</oper_MotionLimitsMax_X>
      <oper_MotionLimitsMax_Y>0</oper_MotionLimitsMax_Y>
      <oper_MotionLimitsMax_Z>0</oper_MotionLimitsMax_Z>
      <oper_MotionLimitsMin_X>0</oper_MotionLimitsMin_X>
      <oper_MotionLimitsMin_Y>0</oper_MotionLimitsMin_Y>
      <oper_MotionLimitsMin_Z>0</oper_MotionLimitsMin_Z>
      <oper_Name>FM_facemill</oper_Name>
      <oper_Name_Label>Operation Name</oper_Name_Label>
      <oper_OffsetFloor/>
      <oper_OffsetFloor_Label/>
      <oper_OffsetWall/>
      <oper_OffsetWall_Label/>
      <oper_OperationSplit/>
      <oper_OriginPositionImage/>
      <oper_OriginPositionImage_Label/>
      <oper_Par1>1</oper_Par1>
      <oper_Par1_Label>Upper Level</oper_Par1_Label>
      <oper_Par2/>
      <oper_Par2_Label/>
      <oper_Par3/>
      <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0:00:01</oper_Time>
      <oper_Time_Label>Time</oper_Time_Label>
      <oper_ToolCoolant/>
      <oper_ToolCoolant_Label>Tool Coolant</oper_ToolCoolant_Label>
      <oper_ToolD>12</oper_ToolD>
      <oper_ToolD_Label>D</oper_ToolD_Label>
      <oper_ToolDescription/>
      <oper_ToolDescription_Label>Tool Description</oper_ToolDescription_Label>
      <oper_ToolFeed1>1000</oper_ToolFeed1>
      <oper_ToolFeed1_Label>Feed XY/Feed Normal</oper_ToolFeed1_Label>
      <oper_ToolFeed2>300</oper_ToolFeed2>
      <oper_ToolFeed2_Label>Feed Z/Feed Finish</oper_ToolFeed2_Label>
      <oper_ToolFeed3>1000</oper_ToolFeed3>
      <oper_ToolFeed3_Label>Feed Finish</oper_ToolFeed3_Label>
      <oper_ToolFeedLinkDown/>
      <oper_ToolFeedLinkDown_Label/>
      <oper_ToolFeedLinkUp/>
      <oper_ToolFeedLinkUp_Label/>
      <oper_ToolH/>
      <oper_ToolH_Label>H</oper_ToolH_Label>
      <oper_ToolIDNumber/>
      <oper_ToolIDNumber_Label>ID Number</oper_ToolIDNumber_Label>
      <oper_ToolInternalID>12</oper_ToolInternalID>
      <oper_ToolNumber>12-Spindle-Station_1</oper_ToolNumber>
      <oper_ToolNumber_Label>Tool Number</oper_ToolNumber_Label>
      <oper_ToolPar1>100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
      <oper_ToolType>FACE MILL</oper_ToolType>
      <oper_ToolType_Label>Type</oper_ToolType_Label>
      <oper_TotalPathLength>0</oper_TotalPathLength>
      <oper_TotalPathLength_Label>Toolpath Length</oper_TotalPathLength_Label>
      <oper_TransType/>
      <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Face</oper_Type>
      <oper_Type_Label>Operation type</oper_Type_Label>
      <oper_TypeTag>55</oper_TypeTag>
      <oper_TypeTag_Label>Operation type Tag</oper_TypeTag_Label>
      <oper_UpperLevel>1</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11</oper_ToolIndex>
      <oper_ToolNumberTxx>12</oper_ToolNumberTxx>
      <oper_ParametersCount>3</oper_ParametersCount>
      <oper_TimeSec>1</oper_TimeSec>
      <oper_SetupIndex>1</oper_SetupIndex>
    </Operation>
    <Operation>
      <oper_CAMTreeIndex>2</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3</oper_DownStep>
      <oper_DownStep_Label>Step down</oper_DownStep_Label>
      <oper_DownStepFinish/>
      <oper_DownStepFinish_Label/>
      <oper_FeedBetweenHoles>60000</oper_FeedBetweenHoles>
      <oper_FeedBetweenHoles_Label>Feed Between Holes</oper_FeedBetweenHoles_Label>
      <oper_FeedFinishXY>300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300</oper_FeedXY>
      <oper_FeedXY_Label>Feed XY</oper_FeedXY_Label>
      <oper_FeedZ>300</oper_FeedZ>
      <oper_FeedZ_Label>Feed Z</oper_FeedZ_Label>
      <oper_FixtureId>0</oper_FixtureId>
      <oper_FixtureId_Label/>
      <oper_FixtureName>Setup</oper_FixtureName>
      <oper_FixtureName_Label/>
      <oper_GeomName>D</oper_GeomName>
      <oper_GeomName_Label>Geometry</oper_GeomName_Label>
      <oper_HomeNumber>MAC 1 (1- Position)</oper_HomeNumber>
      <oper_HomeNumber_Label>Coordinate system</oper_HomeNumber_Label>
      <oper_HSMMinToolLength/>
      <oper_HSMMinToolLength_Label/>
      <oper_ID>JA02518</oper_ID>
      <oper_ID_Label>ID</oper_ID_Label>
      <oper_Image>\OperationsImages\JA02518.png</oper_Image>
      <oper_Image_Label>Image</oper_Image_Label>
      <oper_MaxOffset/>
      <oper_MaxOffset_Label/>
      <oper_MinOffset/>
      <oper_MinOffset_Label/>
      <oper_MotionLimitsMax_X>0</oper_MotionLimitsMax_X>
      <oper_MotionLimitsMax_Y>0</oper_MotionLimitsMax_Y>
      <oper_MotionLimitsMax_Z>2</oper_MotionLimitsMax_Z>
      <oper_MotionLimitsMin_X>0</oper_MotionLimitsMin_X>
      <oper_MotionLimitsMin_Y>0</oper_MotionLimitsMin_Y>
      <oper_MotionLimitsMin_Z>-26</oper_MotionLimitsMin_Z>
      <oper_Name>D_D_Tur1-1A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26</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4500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4500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0:00:05</oper_Time>
      <oper_Time_Label>Time</oper_Time_Label>
      <oper_ToolCoolant/>
      <oper_ToolCoolant_Label>Tool Coolant</oper_ToolCoolant_Label>
      <oper_ToolD>1</oper_ToolD>
      <oper_ToolD_Label>D</oper_ToolD_Label>
      <oper_ToolDescription/>
      <oper_ToolDescription_Label>Tool Description</oper_ToolDescription_Label>
      <oper_ToolFeed1>300</oper_ToolFeed1>
      <oper_ToolFeed1_Label>Feed XY/Feed Normal</oper_ToolFeed1_Label>
      <oper_ToolFeed2>300</oper_ToolFeed2>
      <oper_ToolFeed2_Label>Feed Z/Feed Finish</oper_ToolFeed2_Label>
      <oper_ToolFeed3>300</oper_ToolFeed3>
      <oper_ToolFeed3_Label>Finish feed XY</oper_ToolFeed3_Label>
      <oper_ToolFeedLinkDown/>
      <oper_ToolFeedLinkDown_Label/>
      <oper_ToolFeedLinkUp/>
      <oper_ToolFeedLinkUp_Label/>
      <oper_ToolH/>
      <oper_ToolH_Label>H</oper_ToolH_Label>
      <oper_ToolIDNumber/>
      <oper_ToolIDNumber_Label>ID Number</oper_ToolIDNumber_Label>
      <oper_ToolInternalID>1</oper_ToolInternalID>
      <oper_ToolNumber>1-Spindle-Station_1</oper_ToolNumber>
      <oper_ToolNumber_Label>Tool Number</oper_ToolNumber_Label>
      <oper_ToolPar1>10 mm</oper_ToolPar1>
      <oper_ToolPar1_Label>Diameter</oper_ToolPar1_Label>
      <oper_ToolPar2>0 mm</oper_ToolPar2>
      <oper_ToolPar2_Label>Angle</oper_ToolPar2_Label>
      <oper_ToolSecondLenOffset/>
      <oper_ToolSecondLenOffset_Label/>
      <oper_ToolSpin1>4500</oper_ToolSpin1>
      <oper_ToolSpin1_Label>Spin Finish</oper_ToolSpin1_Label>
      <oper_ToolSpin2>4500</oper_ToolSpin2>
      <oper_ToolSpin2_Label>Spin rate</oper_ToolSpin2_Label>
      <oper_ToolType>DRILL</oper_ToolType>
      <oper_ToolType_Label>Type</oper_ToolType_Label>
      <oper_TotalPathLength>152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4500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1</oper_ToolIndex>
      <oper_ToolNumberTxx>1</oper_ToolNumberTxx>
      <oper_ParametersCount>4</oper_ParametersCount>
      <oper_TimeSec>5</oper_TimeSec>
      <oper_SetupIndex>1</oper_SetupIndex>
    </Operation>
    <Operation>
      <oper_CAMTreeIndex>3</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4.2</oper_DownStep>
      <oper_DownStep_Label>Step down</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F</oper_GeomName>
      <oper_GeomName_Label>Geometry</oper_GeomName_Label>
      <oper_HomeNumber>MAC 1 (1- Position)</oper_HomeNumber>
      <oper_HomeNumber_Label>Coordinate system</oper_HomeNumber_Label>
      <oper_HSMMinToolLength/>
      <oper_HSMMinToolLength_Label/>
      <oper_ID>JA06230</oper_ID>
      <oper_ID_Label>ID</oper_ID_Label>
      <oper_Image>\OperationsImages\JA06230.png</oper_Image>
      <oper_Image_Label>Image</oper_Image_Label>
      <oper_MaxOffset/>
      <oper_MaxOffset_Label/>
      <oper_MinOffset/>
      <oper_MinOffset_Label/>
      <oper_MotionLimitsMax_X>44.7</oper_MotionLimitsMax_X>
      <oper_MotionLimitsMax_Y>40.702</oper_MotionLimitsMax_Y>
      <oper_MotionLimitsMax_Z>2</oper_MotionLimitsMax_Z>
      <oper_MotionLimitsMin_X>-48</oper_MotionLimitsMin_X>
      <oper_MotionLimitsMin_Y>-39.7</oper_MotionLimitsMin_Y>
      <oper_MotionLimitsMin_Z>-16.8</oper_MotionLimitsMin_Z>
      <oper_Name>F_F_Tur1-2A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0</oper_Par1>
      <oper_Par1_Label>Upper Level</oper_Par1_Label>
      <oper_Par2>16.8</oper_Par2>
      <oper_Par2_Label>Profile depth</oper_Par2_Label>
      <oper_Par3/>
      <oper_Par3_Label/>
      <oper_Par4/>
      <oper_Par4_Label/>
      <oper_Par5>Yes</oper_Par5>
      <oper_Par5_Label>Rough</oper_Par5_Label>
      <oper_Par6/>
      <oper_Par6_Label/>
      <oper_Par7/>
      <oper_Par7_Label/>
      <oper_Par8>4.2</oper_Par8>
      <oper_Par8_Label>Step down</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0:01:33</oper_Time>
      <oper_Time_Label>Time</oper_Time_Label>
      <oper_ToolCoolant/>
      <oper_ToolCoolant_Label>Tool Coolant</oper_ToolCoolant_Label>
      <oper_ToolD>2</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0_1</oper_ToolIDNumber>
      <oper_ToolIDNumber_Label>ID Number</oper_ToolIDNumber_Label>
      <oper_ToolInternalID>2</oper_ToolInternalID>
      <oper_ToolNumber>2-Spindle-Station_1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1862.382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2</oper_ToolIndex>
      <oper_ToolNumberTxx>2</oper_ToolNumberTxx>
      <oper_ParametersCount>8</oper_ParametersCount>
      <oper_TimeSec>93</oper_TimeSec>
      <oper_SetupIndex>1</oper_SetupIndex>
    </Operation>
    <Operation>
      <oper_CAMTreeIndex>4</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5</oper_DownStep>
      <oper_DownStep_Label>Step down</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F1</oper_GeomName>
      <oper_GeomName_Label>Geometry</oper_GeomName_Label>
      <oper_HomeNumber>MAC 1 (1- Position)</oper_HomeNumber>
      <oper_HomeNumber_Label>Coordinate system</oper_HomeNumber_Label>
      <oper_HSMMinToolLength/>
      <oper_HSMMinToolLength_Label/>
      <oper_ID>JA25582</oper_ID>
      <oper_ID_Label>ID</oper_ID_Label>
      <oper_Image>\OperationsImages\JA25582.png</oper_Image>
      <oper_Image_Label>Image</oper_Image_Label>
      <oper_MaxOffset/>
      <oper_MaxOffset_Label/>
      <oper_MinOffset/>
      <oper_MinOffset_Label/>
      <oper_MotionLimitsMax_X>44.7</oper_MotionLimitsMax_X>
      <oper_MotionLimitsMax_Y>47.202</oper_MotionLimitsMax_Y>
      <oper_MotionLimitsMax_Z>-15</oper_MotionLimitsMax_Z>
      <oper_MotionLimitsMin_X>-46.25</oper_MotionLimitsMin_X>
      <oper_MotionLimitsMin_Y>-46.7</oper_MotionLimitsMin_Y>
      <oper_MotionLimitsMin_Z>-22</oper_MotionLimitsMin_Z>
      <oper_Name>F_F1_Tur1-2A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-17</oper_Par1>
      <oper_Par1_Label>Upper Level</oper_Par1_Label>
      <oper_Par2>5</oper_Par2>
      <oper_Par2_Label>Profile depth</oper_Par2_Label>
      <oper_Par3/>
      <oper_Par3_Label/>
      <oper_Par4/>
      <oper_Par4_Label/>
      <oper_Par5>Yes</oper_Par5>
      <oper_Par5_Label>Rough</oper_Par5_Label>
      <oper_Par6/>
      <oper_Par6_Label/>
      <oper_Par7/>
      <oper_Par7_Label/>
      <oper_Par8>5</oper_Par8>
      <oper_Par8_Label>Step down</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0:00:26</oper_Time>
      <oper_Time_Label>Time</oper_Time_Label>
      <oper_ToolCoolant/>
      <oper_ToolCoolant_Label>Tool Coolant</oper_ToolCoolant_Label>
      <oper_ToolD>2</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0_1</oper_ToolIDNumber>
      <oper_ToolIDNumber_Label>ID Number</oper_ToolIDNumber_Label>
      <oper_ToolInternalID>2</oper_ToolInternalID>
      <oper_ToolNumber>2-Spindle-Station_1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528.749</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-17</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2</oper_ToolIndex>
      <oper_ToolNumberTxx>2</oper_ToolNumberTxx>
      <oper_ParametersCount>8</oper_ParametersCount>
      <oper_TimeSec>26</oper_TimeSec>
      <oper_SetupIndex>1</oper_SetupIndex>
    </Operation>
    <Operation>
      <oper_CAMTreeIndex>5</oper_CAMTreeIndex>
      <oper_CAMTreeIndex_Label>Index</oper_CAMTreeIndex_Label>
      <oper_CheckBetweenHoles>0</oper_CheckBetweenHoles>
      <oper_CheckBetweenHoles_Label>Check Between Holes</oper_CheckBetweenHoles_Label>
      <oper_ClearenceLevel>50</oper_ClearenceLevel>
      <oper_ClearenceLevel_Label/>
      <oper_Compensation>0</oper_Compensation>
      <oper_Compensation_Label>Compensation on rough passes</oper_Compensation_Label>
      <oper_Description/>
      <oper_Description_Label>Operation description</oper_Description_Label>
      <oper_DownStep>5</oper_DownStep>
      <oper_DownStep_Label>Step down</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F2</oper_GeomName>
      <oper_GeomName_Label>Geometry</oper_GeomName_Label>
      <oper_HomeNumber>MAC 1 (1- Position)</oper_HomeNumber>
      <oper_HomeNumber_Label>Coordinate system</oper_HomeNumber_Label>
      <oper_HSMMinToolLength/>
      <oper_HSMMinToolLength_Label/>
      <oper_ID>JA23288</oper_ID>
      <oper_ID_Label>ID</oper_ID_Label>
      <oper_Image>\OperationsImages\JA23288.png</oper_Image>
      <oper_Image_Label>Image</oper_Image_Label>
      <oper_MaxOffset/>
      <oper_MaxOffset_Label/>
      <oper_MinOffset/>
      <oper_MinOffset_Label/>
      <oper_MotionLimitsMax_X>32.3</oper_MotionLimitsMax_X>
      <oper_MotionLimitsMax_Y>27.8</oper_MotionLimitsMax_Y>
      <oper_MotionLimitsMax_Z>2</oper_MotionLimitsMax_Z>
      <oper_MotionLimitsMin_X>-30.4</oper_MotionLimitsMin_X>
      <oper_MotionLimitsMin_Y>-27.8</oper_MotionLimitsMin_Y>
      <oper_MotionLimitsMin_Z>-14.6</oper_MotionLimitsMin_Z>
      <oper_Name>P_F2_Tur1-2A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0</oper_Par1>
      <oper_Par1_Label>Upper Level</oper_Par1_Label>
      <oper_Par2>14.6</oper_Par2>
      <oper_Par2_Label>Pocket depth</oper_Par2_Label>
      <oper_Par3/>
      <oper_Par3_Label/>
      <oper_Par4/>
      <oper_Par4_Label/>
      <oper_Par5/>
      <oper_Par5_Label/>
      <oper_Par6/>
      <oper_Par6_Label/>
      <oper_Par7>0.2</oper_Par7>
      <oper_Par7_Label>Island offset</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65</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65</oper_StepOver>
      <oper_StepOver_Label>Step over</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0:03:42</oper_Time>
      <oper_Time_Label>Time</oper_Time_Label>
      <oper_ToolCoolant/>
      <oper_ToolCoolant_Label>Tool Coolant</oper_ToolCoolant_Label>
      <oper_ToolD>2</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0_1</oper_ToolIDNumber>
      <oper_ToolIDNumber_Label>ID Number</oper_ToolIDNumber_Label>
      <oper_ToolInternalID>2</oper_ToolInternalID>
      <oper_ToolNumber>2-Spindle-Station_1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3706.499</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Pocket</oper_Type>
      <oper_Type_Label>Operation type</oper_Type_Label>
      <oper_TypeTag>0</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2</oper_ToolIndex>
      <oper_ToolNumberTxx>2</oper_ToolNumberTxx>
      <oper_ParametersCount>7</oper_ParametersCount>
      <oper_TimeSec>222</oper_TimeSec>
      <oper_SetupIndex>1</oper_SetupIndex>
    </Operation>
    <Operation>
      <oper_CAMTreeIndex>6</oper_CAMTreeIndex>
      <oper_CAMTreeIndex_Label>Index</oper_CAMTreeIndex_Label>
      <oper_CheckBetweenHoles>0</oper_CheckBetweenHoles>
      <oper_CheckBetweenHoles_Label>Check Between Holes</oper_CheckBetweenHoles_Label>
      <oper_ClearenceLevel>50</oper_ClearenceLevel>
      <oper_ClearenceLevel_Label/>
      <oper_Compensation>0</oper_Compensation>
      <oper_Compensation_Label>Compensation on rough passes</oper_Compensation_Label>
      <oper_Description/>
      <oper_Description_Label>Operation description</oper_Description_Label>
      <oper_DownStep>3.5</oper_DownStep>
      <oper_DownStep_Label>Step down</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F3</oper_GeomName>
      <oper_GeomName_Label>Geometry</oper_GeomName_Label>
      <oper_HomeNumber>MAC 1 (1- Position)</oper_HomeNumber>
      <oper_HomeNumber_Label>Coordinate system</oper_HomeNumber_Label>
      <oper_HSMMinToolLength/>
      <oper_HSMMinToolLength_Label/>
      <oper_ID>JA00534</oper_ID>
      <oper_ID_Label>ID</oper_ID_Label>
      <oper_Image>\OperationsImages\JA00534.png</oper_Image>
      <oper_Image_Label>Image</oper_Image_Label>
      <oper_MaxOffset/>
      <oper_MaxOffset_Label/>
      <oper_MinOffset/>
      <oper_MinOffset_Label/>
      <oper_MotionLimitsMax_X>28.4</oper_MotionLimitsMax_X>
      <oper_MotionLimitsMax_Y>22.9</oper_MotionLimitsMax_Y>
      <oper_MotionLimitsMax_Z>-12.8</oper_MotionLimitsMax_Z>
      <oper_MotionLimitsMin_X>-28.4</oper_MotionLimitsMin_X>
      <oper_MotionLimitsMin_Y>-22.9</oper_MotionLimitsMin_Y>
      <oper_MotionLimitsMin_Z>-21.8</oper_MotionLimitsMin_Z>
      <oper_Name>P_F3_Tur1-2A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-14.8</oper_Par1>
      <oper_Par1_Label>Upper Level</oper_Par1_Label>
      <oper_Par2>7</oper_Par2>
      <oper_Par2_Label>Pocket depth</oper_Par2_Label>
      <oper_Par3/>
      <oper_Par3_Label/>
      <oper_Par4/>
      <oper_Par4_Label/>
      <oper_Par5/>
      <oper_Par5_Label/>
      <oper_Par6/>
      <oper_Par6_Label/>
      <oper_Par7>0.2</oper_Par7>
      <oper_Par7_Label>Island offset</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65</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65</oper_StepOver>
      <oper_StepOver_Label>Step over</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0:01:52</oper_Time>
      <oper_Time_Label>Time</oper_Time_Label>
      <oper_ToolCoolant/>
      <oper_ToolCoolant_Label>Tool Coolant</oper_ToolCoolant_Label>
      <oper_ToolD>2</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0_1</oper_ToolIDNumber>
      <oper_ToolIDNumber_Label>ID Number</oper_ToolIDNumber_Label>
      <oper_ToolInternalID>2</oper_ToolInternalID>
      <oper_ToolNumber>2-Spindle-Station_1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1962.333</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Pocket</oper_Type>
      <oper_Type_Label>Operation type</oper_Type_Label>
      <oper_TypeTag>0</oper_TypeTag>
      <oper_TypeTag_Label>Operation type Tag</oper_TypeTag_Label>
      <oper_UpperLevel>-14.8</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2</oper_ToolIndex>
      <oper_ToolNumberTxx>2</oper_ToolNumberTxx>
      <oper_ParametersCount>7</oper_ParametersCount>
      <oper_TimeSec>112</oper_TimeSec>
      <oper_SetupIndex>1</oper_SetupIndex>
    </Operation>
    <Operation>
      <oper_CAMTreeIndex>7</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
      <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200</oper_FeedLinkPercent>
      <oper_FeedLinkPercent_Label>Feed Link, %</oper_FeedLinkPercent_Label>
      <oper_FeedRetract>200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contour3</oper_GeomName>
      <oper_GeomName_Label>Geometry</oper_GeomName_Label>
      <oper_HomeNumber>MAC 1 (1- Position)</oper_HomeNumber>
      <oper_HomeNumber_Label>Coordinate system</oper_HomeNumber_Label>
      <oper_HSMMinToolLength/>
      <oper_HSMMinToolLength_Label/>
      <oper_ID>JA20537</oper_ID>
      <oper_ID_Label>ID</oper_ID_Label>
      <oper_Image>\OperationsImages\JA20537.png</oper_Image>
      <oper_Image_Label>Image</oper_Image_Label>
      <oper_MaxOffset/>
      <oper_MaxOffset_Label/>
      <oper_MinOffset/>
      <oper_MinOffset_Label/>
      <oper_MotionLimitsMax_X>-29.331</oper_MotionLimitsMax_X>
      <oper_MotionLimitsMax_Y>11</oper_MotionLimitsMax_Y>
      <oper_MotionLimitsMax_Z>1</oper_MotionLimitsMax_Z>
      <oper_MotionLimitsMin_X>-45.862</oper_MotionLimitsMin_X>
      <oper_MotionLimitsMin_Y>-11</oper_MotionLimitsMin_Y>
      <oper_MotionLimitsMin_Z>-13.3</oper_MotionLimitsMin_Z>
      <oper_Name>TBX_SOW_contour3</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
      <oper_Par2_Label/>
      <oper_Par3/>
      <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1</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0:00:25</oper_Time>
      <oper_Time_Label>Time</oper_Time_Label>
      <oper_ToolCoolant/>
      <oper_ToolCoolant_Label>Tool Coolant</oper_ToolCoolant_Label>
      <oper_ToolD>2</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0_1</oper_ToolIDNumber>
      <oper_ToolIDNumber_Label>ID Number</oper_ToolIDNumber_Label>
      <oper_ToolInternalID>2</oper_ToolInternalID>
      <oper_ToolNumber>2-Spindle-Station_1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1342.364</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ToolBox Cycles</oper_Type>
      <oper_Type_Label>Operation type</oper_Type_Label>
      <oper_TypeTag>100</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2</oper_ToolIndex>
      <oper_ToolNumberTxx>2</oper_ToolNumberTxx>
      <oper_ParametersCount>1</oper_ParametersCount>
      <oper_TimeSec>25</oper_TimeSec>
      <oper_SetupIndex>1</oper_SetupIndex>
    </Operation>
    <Operation>
      <oper_CAMTreeIndex>8</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2.5</oper_DownStep>
      <oper_DownStep_Label>Step down</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F1</oper_GeomName>
      <oper_GeomName_Label>Geometry</oper_GeomName_Label>
      <oper_HomeNumber>MAC 1 (1- Position)</oper_HomeNumber>
      <oper_HomeNumber_Label>Coordinate system</oper_HomeNumber_Label>
      <oper_HSMMinToolLength/>
      <oper_HSMMinToolLength_Label/>
      <oper_ID>JA16096</oper_ID>
      <oper_ID_Label>ID</oper_ID_Label>
      <oper_Image>\OperationsImages\JA16096.png</oper_Image>
      <oper_Image_Label>Image</oper_Image_Label>
      <oper_MaxOffset/>
      <oper_MaxOffset_Label/>
      <oper_MinOffset/>
      <oper_MinOffset_Label/>
      <oper_MotionLimitsMax_X>29.8</oper_MotionLimitsMax_X>
      <oper_MotionLimitsMax_Y>43.2</oper_MotionLimitsMax_Y>
      <oper_MotionLimitsMax_Z>-15</oper_MotionLimitsMax_Z>
      <oper_MotionLimitsMin_X>-29.8</oper_MotionLimitsMin_X>
      <oper_MotionLimitsMin_Y>-43.2</oper_MotionLimitsMin_Y>
      <oper_MotionLimitsMin_Z>-22</oper_MotionLimitsMin_Z>
      <oper_Name>F_F1_Tur1-3A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-17</oper_Par1>
      <oper_Par1_Label>Upper Level</oper_Par1_Label>
      <oper_Par2>5</oper_Par2>
      <oper_Par2_Label>Profile depth</oper_Par2_Label>
      <oper_Par3/>
      <oper_Par3_Label/>
      <oper_Par4/>
      <oper_Par4_Label/>
      <oper_Par5>Yes</oper_Par5>
      <oper_Par5_Label>Rough</oper_Par5_Label>
      <oper_Par6/>
      <oper_Par6_Label/>
      <oper_Par7/>
      <oper_Par7_Label/>
      <oper_Par8>2.5</oper_Par8>
      <oper_Par8_Label>Step down</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0:00:15</oper_Time>
      <oper_Time_Label>Time</oper_Time_Label>
      <oper_ToolCoolant/>
      <oper_ToolCoolant_Label>Tool Coolant</oper_ToolCoolant_Label>
      <oper_ToolD>3</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0_2</oper_ToolIDNumber>
      <oper_ToolIDNumber_Label>ID Number</oper_ToolIDNumber_Label>
      <oper_ToolInternalID>3</oper_ToolInternalID>
      <oper_ToolNumber>3-Spindle-Station_1</oper_ToolNumber>
      <oper_ToolNumber_Label>Tool Number</oper_ToolNumber_Label>
      <oper_ToolPar1>5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1474.149</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-17</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3</oper_ToolIndex>
      <oper_ToolNumberTxx>3</oper_ToolNumberTxx>
      <oper_ParametersCount>8</oper_ParametersCount>
      <oper_TimeSec>15</oper_TimeSec>
      <oper_SetupIndex>1</oper_SetupIndex>
    </Operation>
    <Operation>
      <oper_CAMTreeIndex>9</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3.65</oper_DownStep>
      <oper_DownStep_Label>Step down</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F2</oper_GeomName>
      <oper_GeomName_Label>Geometry</oper_GeomName_Label>
      <oper_HomeNumber>MAC 1 (1- Position)</oper_HomeNumber>
      <oper_HomeNumber_Label>Coordinate system</oper_HomeNumber_Label>
      <oper_HSMMinToolLength/>
      <oper_HSMMinToolLength_Label/>
      <oper_ID>JA06657</oper_ID>
      <oper_ID_Label>ID</oper_ID_Label>
      <oper_Image>\OperationsImages\JA06657.png</oper_Image>
      <oper_Image_Label>Image</oper_Image_Label>
      <oper_MaxOffset/>
      <oper_MaxOffset_Label/>
      <oper_MinOffset/>
      <oper_MinOffset_Label/>
      <oper_MotionLimitsMax_X>34.8</oper_MotionLimitsMax_X>
      <oper_MotionLimitsMax_Y>30.3</oper_MotionLimitsMax_Y>
      <oper_MotionLimitsMax_Z>2</oper_MotionLimitsMax_Z>
      <oper_MotionLimitsMin_X>-32.9</oper_MotionLimitsMin_X>
      <oper_MotionLimitsMin_Y>-30.3</oper_MotionLimitsMin_Y>
      <oper_MotionLimitsMin_Z>-14.6</oper_MotionLimitsMin_Z>
      <oper_Name>F_F2_Tur1-3A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0</oper_Par1>
      <oper_Par1_Label>Upper Level</oper_Par1_Label>
      <oper_Par2>14.6</oper_Par2>
      <oper_Par2_Label>Profile depth</oper_Par2_Label>
      <oper_Par3/>
      <oper_Par3_Label/>
      <oper_Par4/>
      <oper_Par4_Label/>
      <oper_Par5>Yes</oper_Par5>
      <oper_Par5_Label>Rough</oper_Par5_Label>
      <oper_Par6/>
      <oper_Par6_Label/>
      <oper_Par7/>
      <oper_Par7_Label/>
      <oper_Par8>3.65</oper_Par8>
      <oper_Par8_Label>Step down</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0:01:15</oper_Time>
      <oper_Time_Label>Time</oper_Time_Label>
      <oper_ToolCoolant/>
      <oper_ToolCoolant_Label>Tool Coolant</oper_ToolCoolant_Label>
      <oper_ToolD>3</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0_2</oper_ToolIDNumber>
      <oper_ToolIDNumber_Label>ID Number</oper_ToolIDNumber_Label>
      <oper_ToolInternalID>3</oper_ToolInternalID>
      <oper_ToolNumber>3-Spindle-Station_1</oper_ToolNumber>
      <oper_ToolNumber_Label>Tool Number</oper_ToolNumber_Label>
      <oper_ToolPar1>5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1571.933</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3</oper_ToolIndex>
      <oper_ToolNumberTxx>3</oper_ToolNumberTxx>
      <oper_ParametersCount>8</oper_ParametersCount>
      <oper_TimeSec>75</oper_TimeSec>
      <oper_SetupIndex>1</oper_SetupIndex>
    </Operation>
    <Operation>
      <oper_CAMTreeIndex>10</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3.4</oper_DownStep>
      <oper_DownStep_Label>Step down</oper_DownStep_Label>
      <oper_DownStepFinish/>
      <oper_DownStepFinish_Label/>
      <oper_FeedBetweenHoles>0</oper_FeedBetweenHoles>
      <oper_FeedBetweenHoles_Label>Feed Between Holes</oper_FeedBetweenHoles_Label>
      <oper_FeedFinishXY>900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900</oper_FeedXY>
      <oper_FeedXY_Label>Feed XY</oper_FeedXY_Label>
      <oper_FeedZ>500</oper_FeedZ>
      <oper_FeedZ_Label>Feed Z</oper_FeedZ_Label>
      <oper_FixtureId>0</oper_FixtureId>
      <oper_FixtureId_Label/>
      <oper_FixtureName>Setup</oper_FixtureName>
      <oper_FixtureName_Label/>
      <oper_GeomName>F3</oper_GeomName>
      <oper_GeomName_Label>Geometry</oper_GeomName_Label>
      <oper_HomeNumber>MAC 1 (1- Position)</oper_HomeNumber>
      <oper_HomeNumber_Label>Coordinate system</oper_HomeNumber_Label>
      <oper_HSMMinToolLength/>
      <oper_HSMMinToolLength_Label/>
      <oper_ID>JA02211</oper_ID>
      <oper_ID_Label>ID</oper_ID_Label>
      <oper_Image>\OperationsImages\JA02211.png</oper_Image>
      <oper_Image_Label>Image</oper_Image_Label>
      <oper_MaxOffset/>
      <oper_MaxOffset_Label/>
      <oper_MinOffset/>
      <oper_MinOffset_Label/>
      <oper_MotionLimitsMax_X>30.9</oper_MotionLimitsMax_X>
      <oper_MotionLimitsMax_Y>25.4</oper_MotionLimitsMax_Y>
      <oper_MotionLimitsMax_Z>-12.8</oper_MotionLimitsMax_Z>
      <oper_MotionLimitsMin_X>-30.9</oper_MotionLimitsMin_X>
      <oper_MotionLimitsMin_Y>-25.4</oper_MotionLimitsMin_Y>
      <oper_MotionLimitsMin_Z>-21.6</oper_MotionLimitsMin_Z>
      <oper_Name>F_F3_Tur1-3A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-14.8</oper_Par1>
      <oper_Par1_Label>Upper Level</oper_Par1_Label>
      <oper_Par2>6.8</oper_Par2>
      <oper_Par2_Label>Profile depth</oper_Par2_Label>
      <oper_Par3/>
      <oper_Par3_Label/>
      <oper_Par4/>
      <oper_Par4_Label/>
      <oper_Par5>Yes</oper_Par5>
      <oper_Par5_Label>Rough</oper_Par5_Label>
      <oper_Par6/>
      <oper_Par6_Label/>
      <oper_Par7/>
      <oper_Par7_Label/>
      <oper_Par8>3.4</oper_Par8>
      <oper_Par8_Label>Step down</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0:00:32</oper_Time>
      <oper_Time_Label>Time</oper_Time_Label>
      <oper_ToolCoolant/>
      <oper_ToolCoolant_Label>Tool Coolant</oper_ToolCoolant_Label>
      <oper_ToolD>3</oper_ToolD>
      <oper_ToolD_Label>D</oper_ToolD_Label>
      <oper_ToolDescription/>
      <oper_ToolDescription_Label>Tool Description</oper_ToolDescription_Label>
      <oper_ToolFeed1>900</oper_ToolFeed1>
      <oper_ToolFeed1_Label>Feed XY/Feed Normal</oper_ToolFeed1_Label>
      <oper_ToolFeed2>500</oper_ToolFeed2>
      <oper_ToolFeed2_Label>Feed Z/Feed Finish</oper_ToolFeed2_Label>
      <oper_ToolFeed3>900</oper_ToolFeed3>
      <oper_ToolFeed3_Label>Finish feed XY</oper_ToolFeed3_Label>
      <oper_ToolFeedLinkDown/>
      <oper_ToolFeedLinkDown_Label/>
      <oper_ToolFeedLinkUp/>
      <oper_ToolFeedLinkUp_Label/>
      <oper_ToolH/>
      <oper_ToolH_Label>H</oper_ToolH_Label>
      <oper_ToolIDNumber>0_2</oper_ToolIDNumber>
      <oper_ToolIDNumber_Label>ID Number</oper_ToolIDNumber_Label>
      <oper_ToolInternalID>3</oper_ToolInternalID>
      <oper_ToolNumber>3-Spindle-Station_1</oper_ToolNumber>
      <oper_ToolNumber_Label>Tool Number</oper_ToolNumber_Label>
      <oper_ToolPar1>5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BULL NOSE MILL</oper_ToolType>
      <oper_ToolType_Label>Type</oper_ToolType_Label>
      <oper_TotalPathLength>743.272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-14.8</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3</oper_ToolIndex>
      <oper_ToolNumberTxx>3</oper_ToolNumberTxx>
      <oper_ParametersCount>8</oper_ParametersCount>
      <oper_TimeSec>32</oper_TimeSec>
      <oper_SetupIndex>1</oper_SetupIndex>
    </Operation>
    <Operation>
      <oper_CAMTreeIndex>11</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8.5</oper_DownStepFinish>
      <oper_DownStepFinish_Label>Step down</oper_DownStepFinish_Label>
      <oper_FeedBetweenHoles>0</oper_FeedBetweenHoles>
      <oper_FeedBetweenHoles_Label>Feed Between Holes</oper_FeedBetweenHoles_Label>
      <oper_FeedFinishXY>800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800</oper_FeedXY>
      <oper_FeedXY_Label>Feed XY</oper_FeedXY_Label>
      <oper_FeedZ>500</oper_FeedZ>
      <oper_FeedZ_Label>Feed Z</oper_FeedZ_Label>
      <oper_FixtureId>0</oper_FixtureId>
      <oper_FixtureId_Label/>
      <oper_FixtureName>Setup</oper_FixtureName>
      <oper_FixtureName_Label/>
      <oper_GeomName>F</oper_GeomName>
      <oper_GeomName_Label>Geometry</oper_GeomName_Label>
      <oper_HomeNumber>MAC 1 (1- Position)</oper_HomeNumber>
      <oper_HomeNumber_Label>Coordinate system</oper_HomeNumber_Label>
      <oper_HSMMinToolLength/>
      <oper_HSMMinToolLength_Label/>
      <oper_ID>JA26125</oper_ID>
      <oper_ID_Label>ID</oper_ID_Label>
      <oper_Image>\OperationsImages\JA26125.png</oper_Image>
      <oper_Image_Label>Image</oper_Image_Label>
      <oper_MaxOffset/>
      <oper_MaxOffset_Label/>
      <oper_MinOffset/>
      <oper_MinOffset_Label/>
      <oper_MotionLimitsMax_X>44.5</oper_MotionLimitsMax_X>
      <oper_MotionLimitsMax_Y>40.99</oper_MotionLimitsMax_Y>
      <oper_MotionLimitsMax_Z>2</oper_MotionLimitsMax_Z>
      <oper_MotionLimitsMin_X>-46</oper_MotionLimitsMin_X>
      <oper_MotionLimitsMin_Y>-39.5</oper_MotionLimitsMin_Y>
      <oper_MotionLimitsMin_Z>-17</oper_MotionLimitsMin_Z>
      <oper_Name>F_F_Tur1-4A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17</oper_Par2>
      <oper_Par2_Label>Profile depth</oper_Par2_Label>
      <oper_Par3/>
      <oper_Par3_Label/>
      <oper_Par4/>
      <oper_Par4_Label/>
      <oper_Par5>Yes</oper_Par5>
      <oper_Par5_Label>Finish</oper_Par5_Label>
      <oper_Par6>8.5</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0:00:52</oper_Time>
      <oper_Time_Label>Time</oper_Time_Label>
      <oper_ToolCoolant/>
      <oper_ToolCoolant_Label>Tool Coolant</oper_ToolCoolant_Label>
      <oper_ToolD>4</oper_ToolD>
      <oper_ToolD_Label>D</oper_ToolD_Label>
      <oper_ToolDescription/>
      <oper_ToolDescription_Label>Tool Description</oper_ToolDescription_Label>
      <oper_ToolFeed1>800</oper_ToolFeed1>
      <oper_ToolFeed1_Label>Feed XY/Feed Normal</oper_ToolFeed1_Label>
      <oper_ToolFeed2>500</oper_ToolFeed2>
      <oper_ToolFeed2_Label>Feed Z/Feed Finish</oper_ToolFeed2_Label>
      <oper_ToolFeed3>800</oper_ToolFeed3>
      <oper_ToolFeed3_Label>Finish feed XY</oper_ToolFeed3_Label>
      <oper_ToolFeedLinkDown/>
      <oper_ToolFeedLinkDown_Label/>
      <oper_ToolFeedLinkUp/>
      <oper_ToolFeedLinkUp_Label/>
      <oper_ToolH/>
      <oper_ToolH_Label>H</oper_ToolH_Label>
      <oper_ToolIDNumber>0_3</oper_ToolIDNumber>
      <oper_ToolIDNumber_Label>ID Number</oper_ToolIDNumber_Label>
      <oper_ToolInternalID>4</oper_ToolInternalID>
      <oper_ToolNumber>4-Spindle-Station_1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END MILL</oper_ToolType>
      <oper_ToolType_Label>Type</oper_ToolType_Label>
      <oper_TotalPathLength>918.223</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4</oper_ToolIndex>
      <oper_ToolNumberTxx>4</oper_ToolNumberTxx>
      <oper_ParametersCount>7</oper_ParametersCount>
      <oper_TimeSec>52</oper_TimeSec>
      <oper_SetupIndex>1</oper_SetupIndex>
    </Operation>
    <Operation>
      <oper_CAMTreeIndex>12</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5</oper_DownStepFinish>
      <oper_DownStepFinish_Label>Step down</oper_DownStepFinish_Label>
      <oper_FeedBetweenHoles>0</oper_FeedBetweenHoles>
      <oper_FeedBetweenHoles_Label>Feed Between Holes</oper_FeedBetweenHoles_Label>
      <oper_FeedFinishXY>800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800</oper_FeedXY>
      <oper_FeedXY_Label>Feed XY</oper_FeedXY_Label>
      <oper_FeedZ>500</oper_FeedZ>
      <oper_FeedZ_Label>Feed Z</oper_FeedZ_Label>
      <oper_FixtureId>0</oper_FixtureId>
      <oper_FixtureId_Label/>
      <oper_FixtureName>Setup</oper_FixtureName>
      <oper_FixtureName_Label/>
      <oper_GeomName>F1</oper_GeomName>
      <oper_GeomName_Label>Geometry</oper_GeomName_Label>
      <oper_HomeNumber>MAC 1 (1- Position)</oper_HomeNumber>
      <oper_HomeNumber_Label>Coordinate system</oper_HomeNumber_Label>
      <oper_HSMMinToolLength/>
      <oper_HSMMinToolLength_Label/>
      <oper_ID>JA20865</oper_ID>
      <oper_ID_Label>ID</oper_ID_Label>
      <oper_Image>\OperationsImages\JA20865.png</oper_Image>
      <oper_Image_Label>Image</oper_Image_Label>
      <oper_MaxOffset/>
      <oper_MaxOffset_Label/>
      <oper_MinOffset/>
      <oper_MinOffset_Label/>
      <oper_MotionLimitsMax_X>44.5</oper_MotionLimitsMax_X>
      <oper_MotionLimitsMax_Y>47.99</oper_MotionLimitsMax_Y>
      <oper_MotionLimitsMax_Z>-15</oper_MotionLimitsMax_Z>
      <oper_MotionLimitsMin_X>-46</oper_MotionLimitsMin_X>
      <oper_MotionLimitsMin_Y>-46.5</oper_MotionLimitsMin_Y>
      <oper_MotionLimitsMin_Z>-22</oper_MotionLimitsMin_Z>
      <oper_Name>F_F1_Tur1-4A</oper_Name>
      <oper_Name_Label>Operation Name</oper_Name_Label>
      <oper_OffsetFloor/>
      <oper_OffsetFloor_Label/>
      <oper_OffsetWall/>
      <oper_OffsetWall_Label/>
      <oper_OperationSplit/>
      <oper_OriginPositionImage/>
      <oper_OriginPositionImage_Label/>
      <oper_Par1>-17</oper_Par1>
      <oper_Par1_Label>Upper Level</oper_Par1_Label>
      <oper_Par2>5</oper_Par2>
      <oper_Par2_Label>Profile depth</oper_Par2_Label>
      <oper_Par3/>
      <oper_Par3_Label/>
      <oper_Par4/>
      <oper_Par4_Label/>
      <oper_Par5>Yes</oper_Par5>
      <oper_Par5_Label>Finish</oper_Par5_Label>
      <oper_Par6>5</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0:00:29</oper_Time>
      <oper_Time_Label>Time</oper_Time_Label>
      <oper_ToolCoolant/>
      <oper_ToolCoolant_Label>Tool Coolant</oper_ToolCoolant_Label>
      <oper_ToolD>4</oper_ToolD>
      <oper_ToolD_Label>D</oper_ToolD_Label>
      <oper_ToolDescription/>
      <oper_ToolDescription_Label>Tool Description</oper_ToolDescription_Label>
      <oper_ToolFeed1>800</oper_ToolFeed1>
      <oper_ToolFeed1_Label>Feed XY/Feed Normal</oper_ToolFeed1_Label>
      <oper_ToolFeed2>500</oper_ToolFeed2>
      <oper_ToolFeed2_Label>Feed Z/Feed Finish</oper_ToolFeed2_Label>
      <oper_ToolFeed3>800</oper_ToolFeed3>
      <oper_ToolFeed3_Label>Finish feed XY</oper_ToolFeed3_Label>
      <oper_ToolFeedLinkDown/>
      <oper_ToolFeedLinkDown_Label/>
      <oper_ToolFeedLinkUp/>
      <oper_ToolFeedLinkUp_Label/>
      <oper_ToolH/>
      <oper_ToolH_Label>H</oper_ToolH_Label>
      <oper_ToolIDNumber>0_3</oper_ToolIDNumber>
      <oper_ToolIDNumber_Label>ID Number</oper_ToolIDNumber_Label>
      <oper_ToolInternalID>4</oper_ToolInternalID>
      <oper_ToolNumber>4-Spindle-Station_1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END MILL</oper_ToolType>
      <oper_ToolType_Label>Type</oper_ToolType_Label>
      <oper_TotalPathLength>523.972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-17</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4</oper_ToolIndex>
      <oper_ToolNumberTxx>4</oper_ToolNumberTxx>
      <oper_ParametersCount>7</oper_ParametersCount>
      <oper_TimeSec>29</oper_TimeSec>
      <oper_SetupIndex>1</oper_SetupIndex>
    </Operation>
    <Operation>
      <oper_CAMTreeIndex>13</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14.8</oper_DownStep>
      <oper_DownStep_Label>Step down</oper_DownStep_Label>
      <oper_DownStepFinish/>
      <oper_DownStepFinish_Label/>
      <oper_FeedBetweenHoles>0</oper_FeedBetweenHoles>
      <oper_FeedBetweenHoles_Label>Feed Between Holes</oper_FeedBetweenHoles_Label>
      <oper_FeedFinishXY>800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800</oper_FeedXY>
      <oper_FeedXY_Label>Feed XY</oper_FeedXY_Label>
      <oper_FeedZ>500</oper_FeedZ>
      <oper_FeedZ_Label>Feed Z</oper_FeedZ_Label>
      <oper_FixtureId>0</oper_FixtureId>
      <oper_FixtureId_Label/>
      <oper_FixtureName>Setup</oper_FixtureName>
      <oper_FixtureName_Label/>
      <oper_GeomName>F2</oper_GeomName>
      <oper_GeomName_Label>Geometry</oper_GeomName_Label>
      <oper_HomeNumber>MAC 1 (1- Position)</oper_HomeNumber>
      <oper_HomeNumber_Label>Coordinate system</oper_HomeNumber_Label>
      <oper_HSMMinToolLength/>
      <oper_HSMMinToolLength_Label/>
      <oper_ID>JA00412</oper_ID>
      <oper_ID_Label>ID</oper_ID_Label>
      <oper_Image>\OperationsImages\JA00412.png</oper_Image>
      <oper_Image_Label>Image</oper_Image_Label>
      <oper_MaxOffset/>
      <oper_MaxOffset_Label/>
      <oper_MinOffset/>
      <oper_MinOffset_Label/>
      <oper_MotionLimitsMax_X>32.3</oper_MotionLimitsMax_X>
      <oper_MotionLimitsMax_Y>27.8</oper_MotionLimitsMax_Y>
      <oper_MotionLimitsMax_Z>2</oper_MotionLimitsMax_Z>
      <oper_MotionLimitsMin_X>-30.4</oper_MotionLimitsMin_X>
      <oper_MotionLimitsMin_Y>-27.8</oper_MotionLimitsMin_Y>
      <oper_MotionLimitsMin_Z>-14.8</oper_MotionLimitsMin_Z>
      <oper_Name>F_F2_Tur1-4A</oper_Name>
      <oper_Name_Label>Operation Name</oper_Name_Label>
      <oper_OffsetFloor>0</oper_OffsetFloor>
      <oper_OffsetFloor_Label>Floor offset</oper_OffsetFloor_Label>
      <oper_OffsetWall>0.2</oper_OffsetWall>
      <oper_OffsetWall_Label>Wall offset</oper_OffsetWall_Label>
      <oper_OperationSplit/>
      <oper_OriginPositionImage/>
      <oper_OriginPositionImage_Label/>
      <oper_Par1>0</oper_Par1>
      <oper_Par1_Label>Upper Level</oper_Par1_Label>
      <oper_Par2>14.8</oper_Par2>
      <oper_Par2_Label>Profile depth</oper_Par2_Label>
      <oper_Par3/>
      <oper_Par3_Label/>
      <oper_Par4/>
      <oper_Par4_Label/>
      <oper_Par5>Yes</oper_Par5>
      <oper_Par5_Label>Rough</oper_Par5_Label>
      <oper_Par6/>
      <oper_Par6_Label/>
      <oper_Par7/>
      <oper_Par7_Label/>
      <oper_Par8>14.8</oper_Par8>
      <oper_Par8_Label>Step down</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0:00:20</oper_Time>
      <oper_Time_Label>Time</oper_Time_Label>
      <oper_ToolCoolant/>
      <oper_ToolCoolant_Label>Tool Coolant</oper_ToolCoolant_Label>
      <oper_ToolD>4</oper_ToolD>
      <oper_ToolD_Label>D</oper_ToolD_Label>
      <oper_ToolDescription/>
      <oper_ToolDescription_Label>Tool Description</oper_ToolDescription_Label>
      <oper_ToolFeed1>800</oper_ToolFeed1>
      <oper_ToolFeed1_Label>Feed XY/Feed Normal</oper_ToolFeed1_Label>
      <oper_ToolFeed2>500</oper_ToolFeed2>
      <oper_ToolFeed2_Label>Feed Z/Feed Finish</oper_ToolFeed2_Label>
      <oper_ToolFeed3>800</oper_ToolFeed3>
      <oper_ToolFeed3_Label>Finish feed XY</oper_ToolFeed3_Label>
      <oper_ToolFeedLinkDown/>
      <oper_ToolFeedLinkDown_Label/>
      <oper_ToolFeedLinkUp/>
      <oper_ToolFeedLinkUp_Label/>
      <oper_ToolH/>
      <oper_ToolH_Label>H</oper_ToolH_Label>
      <oper_ToolIDNumber>0_3</oper_ToolIDNumber>
      <oper_ToolIDNumber_Label>ID Number</oper_ToolIDNumber_Label>
      <oper_ToolInternalID>4</oper_ToolInternalID>
      <oper_ToolNumber>4-Spindle-Station_1</oper_ToolNumber>
      <oper_ToolNumber_Label>Tool Number</oper_ToolNumber_Label>
      <oper_ToolPar1>10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END MILL</oper_ToolType>
      <oper_ToolType_Label>Type</oper_ToolType_Label>
      <oper_TotalPathLength>379.935</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4</oper_ToolIndex>
      <oper_ToolNumberTxx>4</oper_ToolNumberTxx>
      <oper_ParametersCount>8</oper_ParametersCount>
      <oper_TimeSec>20</oper_TimeSec>
      <oper_SetupIndex>1</oper_SetupIndex>
    </Operation>
    <Operation>
      <oper_CAMTreeIndex>14</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5</oper_DownStepFinish>
      <oper_DownStepFinish_Label>Step down</oper_DownStepFinish_Label>
      <oper_FeedBetweenHoles>0</oper_FeedBetweenHoles>
      <oper_FeedBetweenHoles_Label>Feed Between Holes</oper_FeedBetweenHoles_Label>
      <oper_FeedFinishXY>700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700</oper_FeedXY>
      <oper_FeedXY_Label>Feed XY</oper_FeedXY_Label>
      <oper_FeedZ>500</oper_FeedZ>
      <oper_FeedZ_Label>Feed Z</oper_FeedZ_Label>
      <oper_FixtureId>0</oper_FixtureId>
      <oper_FixtureId_Label/>
      <oper_FixtureName>Setup</oper_FixtureName>
      <oper_FixtureName_Label/>
      <oper_GeomName>F1</oper_GeomName>
      <oper_GeomName_Label>Geometry</oper_GeomName_Label>
      <oper_HomeNumber>MAC 1 (1- Position)</oper_HomeNumber>
      <oper_HomeNumber_Label>Coordinate system</oper_HomeNumber_Label>
      <oper_HSMMinToolLength/>
      <oper_HSMMinToolLength_Label/>
      <oper_ID>JA30158</oper_ID>
      <oper_ID_Label>ID</oper_ID_Label>
      <oper_Image>\OperationsImages\JA30158.png</oper_Image>
      <oper_Image_Label>Image</oper_Image_Label>
      <oper_MaxOffset/>
      <oper_MaxOffset_Label/>
      <oper_MinOffset/>
      <oper_MinOffset_Label/>
      <oper_MotionLimitsMax_X>30</oper_MotionLimitsMax_X>
      <oper_MotionLimitsMax_Y>42.5</oper_MotionLimitsMax_Y>
      <oper_MotionLimitsMax_Z>-15</oper_MotionLimitsMax_Z>
      <oper_MotionLimitsMin_X>-30</oper_MotionLimitsMin_X>
      <oper_MotionLimitsMin_Y>-42.5</oper_MotionLimitsMin_Y>
      <oper_MotionLimitsMin_Z>-22</oper_MotionLimitsMin_Z>
      <oper_Name>F_F1_Tur1-5A</oper_Name>
      <oper_Name_Label>Operation Name</oper_Name_Label>
      <oper_OffsetFloor/>
      <oper_OffsetFloor_Label/>
      <oper_OffsetWall/>
      <oper_OffsetWall_Label/>
      <oper_OperationSplit/>
      <oper_OriginPositionImage/>
      <oper_OriginPositionImage_Label/>
      <oper_Par1>-17</oper_Par1>
      <oper_Par1_Label>Upper Level</oper_Par1_Label>
      <oper_Par2>5</oper_Par2>
      <oper_Par2_Label>Profile depth</oper_Par2_Label>
      <oper_Par3/>
      <oper_Par3_Label/>
      <oper_Par4/>
      <oper_Par4_Label/>
      <oper_Par5>Yes</oper_Par5>
      <oper_Par5_Label>Finish</oper_Par5_Label>
      <oper_Par6>5</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0:00:09</oper_Time>
      <oper_Time_Label>Time</oper_Time_Label>
      <oper_ToolCoolant/>
      <oper_ToolCoolant_Label>Tool Coolant</oper_ToolCoolant_Label>
      <oper_ToolD>5</oper_ToolD>
      <oper_ToolD_Label>D</oper_ToolD_Label>
      <oper_ToolDescription/>
      <oper_ToolDescription_Label>Tool Description</oper_ToolDescription_Label>
      <oper_ToolFeed1>700</oper_ToolFeed1>
      <oper_ToolFeed1_Label>Feed XY/Feed Normal</oper_ToolFeed1_Label>
      <oper_ToolFeed2>500</oper_ToolFeed2>
      <oper_ToolFeed2_Label>Feed Z/Feed Finish</oper_ToolFeed2_Label>
      <oper_ToolFeed3>700</oper_ToolFeed3>
      <oper_ToolFeed3_Label>Finish feed XY</oper_ToolFeed3_Label>
      <oper_ToolFeedLinkDown/>
      <oper_ToolFeedLinkDown_Label/>
      <oper_ToolFeedLinkUp/>
      <oper_ToolFeedLinkUp_Label/>
      <oper_ToolH/>
      <oper_ToolH_Label>H</oper_ToolH_Label>
      <oper_ToolIDNumber>0_4</oper_ToolIDNumber>
      <oper_ToolIDNumber_Label>ID Number</oper_ToolIDNumber_Label>
      <oper_ToolInternalID>5</oper_ToolInternalID>
      <oper_ToolNumber>5-Spindle-Station_1</oper_ToolNumber>
      <oper_ToolNumber_Label>Tool Number</oper_ToolNumber_Label>
      <oper_ToolPar1>5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END MILL</oper_ToolType>
      <oper_ToolType_Label>Type</oper_ToolType_Label>
      <oper_TotalPathLength>831.274</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-17</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5</oper_ToolIndex>
      <oper_ToolNumberTxx>5</oper_ToolNumberTxx>
      <oper_ParametersCount>7</oper_ParametersCount>
      <oper_TimeSec>9</oper_TimeSec>
      <oper_SetupIndex>1</oper_SetupIndex>
    </Operation>
    <Operation>
      <oper_CAMTreeIndex>15</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6.65</oper_DownStepFinish>
      <oper_DownStepFinish_Label>Step down</oper_DownStepFinish_Label>
      <oper_FeedBetweenHoles>0</oper_FeedBetweenHoles>
      <oper_FeedBetweenHoles_Label>Feed Between Holes</oper_FeedBetweenHoles_Label>
      <oper_FeedFinishXY>700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700</oper_FeedXY>
      <oper_FeedXY_Label>Feed XY</oper_FeedXY_Label>
      <oper_FeedZ>500</oper_FeedZ>
      <oper_FeedZ_Label>Feed Z</oper_FeedZ_Label>
      <oper_FixtureId>0</oper_FixtureId>
      <oper_FixtureId_Label/>
      <oper_FixtureName>Setup</oper_FixtureName>
      <oper_FixtureName_Label/>
      <oper_GeomName>F6</oper_GeomName>
      <oper_GeomName_Label>Geometry</oper_GeomName_Label>
      <oper_HomeNumber>MAC 1 (1- Position)</oper_HomeNumber>
      <oper_HomeNumber_Label>Coordinate system</oper_HomeNumber_Label>
      <oper_HSMMinToolLength/>
      <oper_HSMMinToolLength_Label/>
      <oper_ID>JA10064</oper_ID>
      <oper_ID_Label>ID</oper_ID_Label>
      <oper_Image>\OperationsImages\JA10064.png</oper_Image>
      <oper_Image_Label>Image</oper_Image_Label>
      <oper_MaxOffset/>
      <oper_MaxOffset_Label/>
      <oper_MinOffset/>
      <oper_MinOffset_Label/>
      <oper_MotionLimitsMax_X>-32.4</oper_MotionLimitsMax_X>
      <oper_MotionLimitsMax_Y>13.5</oper_MotionLimitsMax_Y>
      <oper_MotionLimitsMax_Z>2</oper_MotionLimitsMax_Z>
      <oper_MotionLimitsMin_X>-42.7</oper_MotionLimitsMin_X>
      <oper_MotionLimitsMin_Y>-13.5</oper_MotionLimitsMin_Y>
      <oper_MotionLimitsMin_Z>-13.3</oper_MotionLimitsMin_Z>
      <oper_Name>F_F6_Tur1-5A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13.3</oper_Par2>
      <oper_Par2_Label>Profile depth</oper_Par2_Label>
      <oper_Par3/>
      <oper_Par3_Label/>
      <oper_Par4/>
      <oper_Par4_Label/>
      <oper_Par5>Yes</oper_Par5>
      <oper_Par5_Label>Finish</oper_Par5_Label>
      <oper_Par6>6.65</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9500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9500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0:00:08</oper_Time>
      <oper_Time_Label>Time</oper_Time_Label>
      <oper_ToolCoolant/>
      <oper_ToolCoolant_Label>Tool Coolant</oper_ToolCoolant_Label>
      <oper_ToolD>5</oper_ToolD>
      <oper_ToolD_Label>D</oper_ToolD_Label>
      <oper_ToolDescription/>
      <oper_ToolDescription_Label>Tool Description</oper_ToolDescription_Label>
      <oper_ToolFeed1>700</oper_ToolFeed1>
      <oper_ToolFeed1_Label>Feed XY/Feed Normal</oper_ToolFeed1_Label>
      <oper_ToolFeed2>500</oper_ToolFeed2>
      <oper_ToolFeed2_Label>Feed Z/Feed Finish</oper_ToolFeed2_Label>
      <oper_ToolFeed3>700</oper_ToolFeed3>
      <oper_ToolFeed3_Label>Finish feed XY</oper_ToolFeed3_Label>
      <oper_ToolFeedLinkDown/>
      <oper_ToolFeedLinkDown_Label/>
      <oper_ToolFeedLinkUp/>
      <oper_ToolFeedLinkUp_Label/>
      <oper_ToolH/>
      <oper_ToolH_Label>H</oper_ToolH_Label>
      <oper_ToolIDNumber>0_4</oper_ToolIDNumber>
      <oper_ToolIDNumber_Label>ID Number</oper_ToolIDNumber_Label>
      <oper_ToolInternalID>5</oper_ToolInternalID>
      <oper_ToolNumber>5-Spindle-Station_1</oper_ToolNumber>
      <oper_ToolNumber_Label>Tool Number</oper_ToolNumber_Label>
      <oper_ToolPar1>5 mm</oper_ToolPar1>
      <oper_ToolPar1_Label>Diameter</oper_ToolPar1_Label>
      <oper_ToolPar2>0 mm</oper_ToolPar2>
      <oper_ToolPar2_Label>Corner radius</oper_ToolPar2_Label>
      <oper_ToolSecondLenOffset/>
      <oper_ToolSecondLenOffset_Label/>
      <oper_ToolSpin1>9500</oper_ToolSpin1>
      <oper_ToolSpin1_Label>Spin Finish</oper_ToolSpin1_Label>
      <oper_ToolSpin2>9500</oper_ToolSpin2>
      <oper_ToolSpin2_Label>Spin rate</oper_ToolSpin2_Label>
      <oper_ToolType>END MILL</oper_ToolType>
      <oper_ToolType_Label>Type</oper_ToolType_Label>
      <oper_TotalPathLength>568.612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9500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5</oper_ToolIndex>
      <oper_ToolNumberTxx>5</oper_ToolNumberTxx>
      <oper_ParametersCount>7</oper_ParametersCount>
      <oper_TimeSec>8</oper_TimeSec>
      <oper_SetupIndex>1</oper_SetupIndex>
    </Operation>
    <Operation>
      <oper_CAMTreeIndex>16</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3.7</oper_DownStepFinish>
      <oper_DownStepFinish_Label>Step down</oper_DownStepFinish_Label>
      <oper_FeedBetweenHoles>0</oper_FeedBetweenHoles>
      <oper_FeedBetweenHoles_Label>Feed Between Holes</oper_FeedBetweenHoles_Label>
      <oper_FeedFinishXY>700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700</oper_FeedXY>
      <oper_FeedXY_Label>Feed XY</oper_FeedXY_Label>
      <oper_FeedZ>500</oper_FeedZ>
      <oper_FeedZ_Label>Feed Z</oper_FeedZ_Label>
      <oper_FixtureId>0</oper_FixtureId>
      <oper_FixtureId_Label/>
      <oper_FixtureName>Setup</oper_FixtureName>
      <oper_FixtureName_Label/>
      <oper_GeomName>F5</oper_GeomName>
      <oper_GeomName_Label>Geometry</oper_GeomName_Label>
      <oper_HomeNumber>MAC 1 (1- Position)</oper_HomeNumber>
      <oper_HomeNumber_Label>Coordinate system</oper_HomeNumber_Label>
      <oper_HSMMinToolLength/>
      <oper_HSMMinToolLength_Label/>
      <oper_ID>JA10901</oper_ID>
      <oper_ID_Label>ID</oper_ID_Label>
      <oper_Image>\OperationsImages\JA10901.png</oper_Image>
      <oper_Image_Label>Image</oper_Image_Label>
      <oper_MaxOffset/>
      <oper_MaxOffset_Label/>
      <oper_MinOffset/>
      <oper_MinOffset_Label/>
      <oper_MotionLimitsMax_X>36</oper_MotionLimitsMax_X>
      <oper_MotionLimitsMax_Y>31.5</oper_MotionLimitsMax_Y>
      <oper_MotionLimitsMax_Z>2</oper_MotionLimitsMax_Z>
      <oper_MotionLimitsMin_X>-34.1</oper_MotionLimitsMin_X>
      <oper_MotionLimitsMin_Y>-31.5</oper_MotionLimitsMin_Y>
      <oper_MotionLimitsMin_Z>-14.8</oper_MotionLimitsMin_Z>
      <oper_Name>F_F5_Tur1-6A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14.8</oper_Par2>
      <oper_Par2_Label>Profile depth</oper_Par2_Label>
      <oper_Par3/>
      <oper_Par3_Label/>
      <oper_Par4/>
      <oper_Par4_Label/>
      <oper_Par5>Yes</oper_Par5>
      <oper_Par5_Label>Finish</oper_Par5_Label>
      <oper_Par6>3.7</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8500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8500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0:01:41</oper_Time>
      <oper_Time_Label>Time</oper_Time_Label>
      <oper_ToolCoolant/>
      <oper_ToolCoolant_Label>Tool Coolant</oper_ToolCoolant_Label>
      <oper_ToolD>6</oper_ToolD>
      <oper_ToolD_Label>D</oper_ToolD_Label>
      <oper_ToolDescription/>
      <oper_ToolDescription_Label>Tool Description</oper_ToolDescription_Label>
      <oper_ToolFeed1>700</oper_ToolFeed1>
      <oper_ToolFeed1_Label>Feed XY/Feed Normal</oper_ToolFeed1_Label>
      <oper_ToolFeed2>500</oper_ToolFeed2>
      <oper_ToolFeed2_Label>Feed Z/Feed Finish</oper_ToolFeed2_Label>
      <oper_ToolFeed3>700</oper_ToolFeed3>
      <oper_ToolFeed3_Label>Finish feed XY</oper_ToolFeed3_Label>
      <oper_ToolFeedLinkDown/>
      <oper_ToolFeedLinkDown_Label/>
      <oper_ToolFeedLinkUp/>
      <oper_ToolFeedLinkUp_Label/>
      <oper_ToolH/>
      <oper_ToolH_Label>H</oper_ToolH_Label>
      <oper_ToolIDNumber>0_5</oper_ToolIDNumber>
      <oper_ToolIDNumber_Label>ID Number</oper_ToolIDNumber_Label>
      <oper_ToolInternalID>6</oper_ToolInternalID>
      <oper_ToolNumber>6-Spindle-Station_1</oper_ToolNumber>
      <oper_ToolNumber_Label>Tool Number</oper_ToolNumber_Label>
      <oper_ToolPar1>3 mm</oper_ToolPar1>
      <oper_ToolPar1_Label>Diameter</oper_ToolPar1_Label>
      <oper_ToolPar2>0 mm</oper_ToolPar2>
      <oper_ToolPar2_Label>Corner radius</oper_ToolPar2_Label>
      <oper_ToolSecondLenOffset/>
      <oper_ToolSecondLenOffset_Label/>
      <oper_ToolSpin1>8500</oper_ToolSpin1>
      <oper_ToolSpin1_Label>Spin Finish</oper_ToolSpin1_Label>
      <oper_ToolSpin2>8500</oper_ToolSpin2>
      <oper_ToolSpin2_Label>Spin rate</oper_ToolSpin2_Label>
      <oper_ToolType>END MILL</oper_ToolType>
      <oper_ToolType_Label>Type</oper_ToolType_Label>
      <oper_TotalPathLength>1640.131</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8500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6</oper_ToolIndex>
      <oper_ToolNumberTxx>6</oper_ToolNumberTxx>
      <oper_ParametersCount>7</oper_ParametersCount>
      <oper_TimeSec>101</oper_TimeSec>
      <oper_SetupIndex>1</oper_SetupIndex>
    </Operation>
    <Operation>
      <oper_CAMTreeIndex>17</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3.4</oper_DownStepFinish>
      <oper_DownStepFinish_Label>Step down</oper_DownStepFinish_Label>
      <oper_FeedBetweenHoles>0</oper_FeedBetweenHoles>
      <oper_FeedBetweenHoles_Label>Feed Between Holes</oper_FeedBetweenHoles_Label>
      <oper_FeedFinishXY>700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700</oper_FeedXY>
      <oper_FeedXY_Label>Feed XY</oper_FeedXY_Label>
      <oper_FeedZ>500</oper_FeedZ>
      <oper_FeedZ_Label>Feed Z</oper_FeedZ_Label>
      <oper_FixtureId>0</oper_FixtureId>
      <oper_FixtureId_Label/>
      <oper_FixtureName>Setup</oper_FixtureName>
      <oper_FixtureName_Label/>
      <oper_GeomName>F3</oper_GeomName>
      <oper_GeomName_Label>Geometry</oper_GeomName_Label>
      <oper_HomeNumber>MAC 1 (1- Position)</oper_HomeNumber>
      <oper_HomeNumber_Label>Coordinate system</oper_HomeNumber_Label>
      <oper_HSMMinToolLength/>
      <oper_HSMMinToolLength_Label/>
      <oper_ID>JA12448</oper_ID>
      <oper_ID_Label>ID</oper_ID_Label>
      <oper_Image>\OperationsImages\JA12448.png</oper_Image>
      <oper_Image_Label>Image</oper_Image_Label>
      <oper_MaxOffset/>
      <oper_MaxOffset_Label/>
      <oper_MinOffset/>
      <oper_MinOffset_Label/>
      <oper_MotionLimitsMax_X>32.1</oper_MotionLimitsMax_X>
      <oper_MotionLimitsMax_Y>26.6</oper_MotionLimitsMax_Y>
      <oper_MotionLimitsMax_Z>-12.8</oper_MotionLimitsMax_Z>
      <oper_MotionLimitsMin_X>-32.1</oper_MotionLimitsMin_X>
      <oper_MotionLimitsMin_Y>-26.6</oper_MotionLimitsMin_Y>
      <oper_MotionLimitsMin_Z>-21.6</oper_MotionLimitsMin_Z>
      <oper_Name>F_F3_Tur1-6A</oper_Name>
      <oper_Name_Label>Operation Name</oper_Name_Label>
      <oper_OffsetFloor/>
      <oper_OffsetFloor_Label/>
      <oper_OffsetWall/>
      <oper_OffsetWall_Label/>
      <oper_OperationSplit/>
      <oper_OriginPositionImage/>
      <oper_OriginPositionImage_Label/>
      <oper_Par1>-14.8</oper_Par1>
      <oper_Par1_Label>Upper Level</oper_Par1_Label>
      <oper_Par2>6.8</oper_Par2>
      <oper_Par2_Label>Profile depth</oper_Par2_Label>
      <oper_Par3/>
      <oper_Par3_Label/>
      <oper_Par4/>
      <oper_Par4_Label/>
      <oper_Par5>Yes</oper_Par5>
      <oper_Par5_Label>Finish</oper_Par5_Label>
      <oper_Par6>3.4</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8500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8500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500</oper_TFeedZ>
      <oper_TFeedZ_Label>Feed Z</oper_TFeedZ_Label>
      <oper_Time>  0:00:43</oper_Time>
      <oper_Time_Label>Time</oper_Time_Label>
      <oper_ToolCoolant/>
      <oper_ToolCoolant_Label>Tool Coolant</oper_ToolCoolant_Label>
      <oper_ToolD>6</oper_ToolD>
      <oper_ToolD_Label>D</oper_ToolD_Label>
      <oper_ToolDescription/>
      <oper_ToolDescription_Label>Tool Description</oper_ToolDescription_Label>
      <oper_ToolFeed1>700</oper_ToolFeed1>
      <oper_ToolFeed1_Label>Feed XY/Feed Normal</oper_ToolFeed1_Label>
      <oper_ToolFeed2>500</oper_ToolFeed2>
      <oper_ToolFeed2_Label>Feed Z/Feed Finish</oper_ToolFeed2_Label>
      <oper_ToolFeed3>700</oper_ToolFeed3>
      <oper_ToolFeed3_Label>Finish feed XY</oper_ToolFeed3_Label>
      <oper_ToolFeedLinkDown/>
      <oper_ToolFeedLinkDown_Label/>
      <oper_ToolFeedLinkUp/>
      <oper_ToolFeedLinkUp_Label/>
      <oper_ToolH/>
      <oper_ToolH_Label>H</oper_ToolH_Label>
      <oper_ToolIDNumber>0_5</oper_ToolIDNumber>
      <oper_ToolIDNumber_Label>ID Number</oper_ToolIDNumber_Label>
      <oper_ToolInternalID>6</oper_ToolInternalID>
      <oper_ToolNumber>6-Spindle-Station_1</oper_ToolNumber>
      <oper_ToolNumber_Label>Tool Number</oper_ToolNumber_Label>
      <oper_ToolPar1>3 mm</oper_ToolPar1>
      <oper_ToolPar1_Label>Diameter</oper_ToolPar1_Label>
      <oper_ToolPar2>0 mm</oper_ToolPar2>
      <oper_ToolPar2_Label>Corner radius</oper_ToolPar2_Label>
      <oper_ToolSecondLenOffset/>
      <oper_ToolSecondLenOffset_Label/>
      <oper_ToolSpin1>8500</oper_ToolSpin1>
      <oper_ToolSpin1_Label>Spin Finish</oper_ToolSpin1_Label>
      <oper_ToolSpin2>8500</oper_ToolSpin2>
      <oper_ToolSpin2_Label>Spin rate</oper_ToolSpin2_Label>
      <oper_ToolType>END MILL</oper_ToolType>
      <oper_ToolType_Label>Type</oper_ToolType_Label>
      <oper_TotalPathLength>772.957</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8500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-14.8</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6</oper_ToolIndex>
      <oper_ToolNumberTxx>6</oper_ToolNumberTxx>
      <oper_ParametersCount>7</oper_ParametersCount>
      <oper_TimeSec>43</oper_TimeSec>
      <oper_SetupIndex>1</oper_SetupIndex>
    </Operation>
    <Operation>
      <oper_CAMTreeIndex>18</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0</oper_DownStepFinish>
      <oper_DownStepFinish_Label>Step down</oper_DownStepFinish_Label>
      <oper_FeedBetweenHoles>0</oper_FeedBetweenHoles>
      <oper_FeedBetweenHoles_Label>Feed Between Holes</oper_FeedBetweenHoles_Label>
      <oper_FeedFinishXY>1200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1200</oper_FeedXY>
      <oper_FeedXY_Label>Feed XY</oper_FeedXY_Label>
      <oper_FeedZ>300</oper_FeedZ>
      <oper_FeedZ_Label>Feed Z</oper_FeedZ_Label>
      <oper_FixtureId>0</oper_FixtureId>
      <oper_FixtureId_Label/>
      <oper_FixtureName>Setup</oper_FixtureName>
      <oper_FixtureName_Label/>
      <oper_GeomName>F7</oper_GeomName>
      <oper_GeomName_Label>Geometry</oper_GeomName_Label>
      <oper_HomeNumber>MAC 1 (1- Position)</oper_HomeNumber>
      <oper_HomeNumber_Label>Coordinate system</oper_HomeNumber_Label>
      <oper_HSMMinToolLength/>
      <oper_HSMMinToolLength_Label/>
      <oper_ID>JA30173</oper_ID>
      <oper_ID_Label>ID</oper_ID_Label>
      <oper_Image>\OperationsImages\JA30173.png</oper_Image>
      <oper_Image_Label>Image</oper_Image_Label>
      <oper_MaxOffset/>
      <oper_MaxOffset_Label/>
      <oper_MinOffset/>
      <oper_MinOffset_Label/>
      <oper_MotionLimitsMax_X>40.5</oper_MotionLimitsMax_X>
      <oper_MotionLimitsMax_Y>35.5</oper_MotionLimitsMax_Y>
      <oper_MotionLimitsMax_Z>2</oper_MotionLimitsMax_Z>
      <oper_MotionLimitsMin_X>-40.69</oper_MotionLimitsMin_X>
      <oper_MotionLimitsMin_Y>-35.5</oper_MotionLimitsMin_Y>
      <oper_MotionLimitsMin_Z>-1</oper_MotionLimitsMin_Z>
      <oper_Name>F_F7_Tur1-7A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1</oper_Par2>
      <oper_Par2_Label>Profile depth</oper_Par2_Label>
      <oper_Par3/>
      <oper_Par3_Label/>
      <oper_Par4/>
      <oper_Par4_Label/>
      <oper_Par5>Yes</oper_Par5>
      <oper_Par5_Label>Finish</oper_Par5_Label>
      <oper_Par6>0</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0:00:27</oper_Time>
      <oper_Time_Label>Time</oper_Time_Label>
      <oper_ToolCoolant/>
      <oper_ToolCoolant_Label>Tool Coolant</oper_ToolCoolant_Label>
      <oper_ToolD>7</oper_ToolD>
      <oper_ToolD_Label>D</oper_ToolD_Label>
      <oper_ToolDescription/>
      <oper_ToolDescription_Label>Tool Description</oper_ToolDescription_Label>
      <oper_ToolFeed1>1200</oper_ToolFeed1>
      <oper_ToolFeed1_Label>Feed XY/Feed Normal</oper_ToolFeed1_Label>
      <oper_ToolFeed2>300</oper_ToolFeed2>
      <oper_ToolFeed2_Label>Feed Z/Feed Finish</oper_ToolFeed2_Label>
      <oper_ToolFeed3>1200</oper_ToolFeed3>
      <oper_ToolFeed3_Label>Finish feed XY</oper_ToolFeed3_Label>
      <oper_ToolFeedLinkDown/>
      <oper_ToolFeedLinkDown_Label/>
      <oper_ToolFeedLinkUp/>
      <oper_ToolFeedLinkUp_Label/>
      <oper_ToolH/>
      <oper_ToolH_Label>H</oper_ToolH_Label>
      <oper_ToolIDNumber>0_6</oper_ToolIDNumber>
      <oper_ToolIDNumber_Label>ID Number</oper_ToolIDNumber_Label>
      <oper_ToolInternalID>7</oper_ToolInternalID>
      <oper_ToolNumber>7-Spindle-Station_1</oper_ToolNumber>
      <oper_ToolNumber_Label>Tool Number</oper_ToolNumber_Label>
      <oper_ToolPar1>2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Spin rate</oper_ToolSpin2_Label>
      <oper_ToolType>END MILL</oper_ToolType>
      <oper_ToolType_Label>Type</oper_ToolType_Label>
      <oper_TotalPathLength>638.66</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7</oper_ToolIndex>
      <oper_ToolNumberTxx>7</oper_ToolNumberTxx>
      <oper_ParametersCount>7</oper_ParametersCount>
      <oper_TimeSec>27</oper_TimeSec>
      <oper_SetupIndex>1</oper_SetupIndex>
    </Operation>
    <Operation>
      <oper_CAMTreeIndex>19</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1</oper_DownStepFinish>
      <oper_DownStepFinish_Label>Step down</oper_DownStepFinish_Label>
      <oper_FeedBetweenHoles>0</oper_FeedBetweenHoles>
      <oper_FeedBetweenHoles_Label>Feed Between Holes</oper_FeedBetweenHoles_Label>
      <oper_FeedFinishXY>1200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1200</oper_FeedXY>
      <oper_FeedXY_Label>Feed XY</oper_FeedXY_Label>
      <oper_FeedZ>300</oper_FeedZ>
      <oper_FeedZ_Label>Feed Z</oper_FeedZ_Label>
      <oper_FixtureId>0</oper_FixtureId>
      <oper_FixtureId_Label/>
      <oper_FixtureName>Setup</oper_FixtureName>
      <oper_FixtureName_Label/>
      <oper_GeomName>F3</oper_GeomName>
      <oper_GeomName_Label>Geometry</oper_GeomName_Label>
      <oper_HomeNumber>MAC 1 (1- Position)</oper_HomeNumber>
      <oper_HomeNumber_Label>Coordinate system</oper_HomeNumber_Label>
      <oper_HSMMinToolLength/>
      <oper_HSMMinToolLength_Label/>
      <oper_ID>JA01770</oper_ID>
      <oper_ID_Label>ID</oper_ID_Label>
      <oper_Image>\OperationsImages\JA01770.png</oper_Image>
      <oper_Image_Label>Image</oper_Image_Label>
      <oper_MaxOffset/>
      <oper_MaxOffset_Label/>
      <oper_MinOffset/>
      <oper_MinOffset_Label/>
      <oper_MotionLimitsMax_X>32.6</oper_MotionLimitsMax_X>
      <oper_MotionLimitsMax_Y>27.1</oper_MotionLimitsMax_Y>
      <oper_MotionLimitsMax_Z>-12.8</oper_MotionLimitsMax_Z>
      <oper_MotionLimitsMin_X>-32.6</oper_MotionLimitsMin_X>
      <oper_MotionLimitsMin_Y>-27.1</oper_MotionLimitsMin_Y>
      <oper_MotionLimitsMin_Z>-15.8</oper_MotionLimitsMin_Z>
      <oper_Name>F_F3_Tur1-7A</oper_Name>
      <oper_Name_Label>Operation Name</oper_Name_Label>
      <oper_OffsetFloor/>
      <oper_OffsetFloor_Label/>
      <oper_OffsetWall/>
      <oper_OffsetWall_Label/>
      <oper_OperationSplit/>
      <oper_OriginPositionImage/>
      <oper_OriginPositionImage_Label/>
      <oper_Par1>-14.8</oper_Par1>
      <oper_Par1_Label>Upper Level</oper_Par1_Label>
      <oper_Par2>1</oper_Par2>
      <oper_Par2_Label>Profile depth</oper_Par2_Label>
      <oper_Par3/>
      <oper_Par3_Label/>
      <oper_Par4/>
      <oper_Par4_Label/>
      <oper_Par5>Yes</oper_Par5>
      <oper_Par5_Label>Finish</oper_Par5_Label>
      <oper_Par6>1</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0:00:12</oper_Time>
      <oper_Time_Label>Time</oper_Time_Label>
      <oper_ToolCoolant/>
      <oper_ToolCoolant_Label>Tool Coolant</oper_ToolCoolant_Label>
      <oper_ToolD>7</oper_ToolD>
      <oper_ToolD_Label>D</oper_ToolD_Label>
      <oper_ToolDescription/>
      <oper_ToolDescription_Label>Tool Description</oper_ToolDescription_Label>
      <oper_ToolFeed1>1200</oper_ToolFeed1>
      <oper_ToolFeed1_Label>Feed XY/Feed Normal</oper_ToolFeed1_Label>
      <oper_ToolFeed2>300</oper_ToolFeed2>
      <oper_ToolFeed2_Label>Feed Z/Feed Finish</oper_ToolFeed2_Label>
      <oper_ToolFeed3>1200</oper_ToolFeed3>
      <oper_ToolFeed3_Label>Finish feed XY</oper_ToolFeed3_Label>
      <oper_ToolFeedLinkDown/>
      <oper_ToolFeedLinkDown_Label/>
      <oper_ToolFeedLinkUp/>
      <oper_ToolFeedLinkUp_Label/>
      <oper_ToolH/>
      <oper_ToolH_Label>H</oper_ToolH_Label>
      <oper_ToolIDNumber>0_6</oper_ToolIDNumber>
      <oper_ToolIDNumber_Label>ID Number</oper_ToolIDNumber_Label>
      <oper_ToolInternalID>7</oper_ToolInternalID>
      <oper_ToolNumber>7-Spindle-Station_1</oper_ToolNumber>
      <oper_ToolNumber_Label>Tool Number</oper_ToolNumber_Label>
      <oper_ToolPar1>2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Spin rate</oper_ToolSpin2_Label>
      <oper_ToolType>END MILL</oper_ToolType>
      <oper_ToolType_Label>Type</oper_ToolType_Label>
      <oper_TotalPathLength>374.22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-14.8</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7</oper_ToolIndex>
      <oper_ToolNumberTxx>7</oper_ToolNumberTxx>
      <oper_ParametersCount>7</oper_ParametersCount>
      <oper_TimeSec>12</oper_TimeSec>
      <oper_SetupIndex>1</oper_SetupIndex>
    </Operation>
    <Operation>
      <oper_CAMTreeIndex>20</oper_CAMTreeIndex>
      <oper_CAMTreeIndex_Label>Index</oper_CAMTreeIndex_Label>
      <oper_CheckBetweenHoles>0</oper_CheckBetweenHoles>
      <oper_CheckBetweenHoles_Label>Check Between Holes</oper_CheckBetweenHoles_Label>
      <oper_ClearenceLevel>50</oper_ClearenceLevel>
      <oper_ClearenceLevel_Label/>
      <oper_Compensation>1</oper_Compensation>
      <oper_Compensation_Label>Compensation on rough passes</oper_Compensation_Label>
      <oper_Description/>
      <oper_Description_Label>Operation description</oper_Description_Label>
      <oper_DownStep/>
      <oper_DownStep_Label/>
      <oper_DownStepFinish>1</oper_DownStepFinish>
      <oper_DownStepFinish_Label>Step down</oper_DownStepFinish_Label>
      <oper_FeedBetweenHoles>0</oper_FeedBetweenHoles>
      <oper_FeedBetweenHoles_Label>Feed Between Holes</oper_FeedBetweenHoles_Label>
      <oper_FeedFinishXY>1200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1200</oper_FeedXY>
      <oper_FeedXY_Label>Feed XY</oper_FeedXY_Label>
      <oper_FeedZ>300</oper_FeedZ>
      <oper_FeedZ_Label>Feed Z</oper_FeedZ_Label>
      <oper_FixtureId>0</oper_FixtureId>
      <oper_FixtureId_Label/>
      <oper_FixtureName>Setup</oper_FixtureName>
      <oper_FixtureName_Label/>
      <oper_GeomName>F8</oper_GeomName>
      <oper_GeomName_Label>Geometry</oper_GeomName_Label>
      <oper_HomeNumber>MAC 1 (1- Position)</oper_HomeNumber>
      <oper_HomeNumber_Label>Coordinate system</oper_HomeNumber_Label>
      <oper_HSMMinToolLength/>
      <oper_HSMMinToolLength_Label/>
      <oper_ID>JA26785</oper_ID>
      <oper_ID_Label>ID</oper_ID_Label>
      <oper_Image>\OperationsImages\JA26785.png</oper_Image>
      <oper_Image_Label>Image</oper_Image_Label>
      <oper_MaxOffset/>
      <oper_MaxOffset_Label/>
      <oper_MinOffset/>
      <oper_MinOffset_Label/>
      <oper_MotionLimitsMax_X>39.7</oper_MotionLimitsMax_X>
      <oper_MotionLimitsMax_Y>43.502</oper_MotionLimitsMax_Y>
      <oper_MotionLimitsMax_Z>-15</oper_MotionLimitsMax_Z>
      <oper_MotionLimitsMin_X>-39.7</oper_MotionLimitsMin_X>
      <oper_MotionLimitsMin_Y>-43.502</oper_MotionLimitsMin_Y>
      <oper_MotionLimitsMin_Z>-18</oper_MotionLimitsMin_Z>
      <oper_Name>F_F8_Tur1-7A</oper_Name>
      <oper_Name_Label>Operation Name</oper_Name_Label>
      <oper_OffsetFloor/>
      <oper_OffsetFloor_Label/>
      <oper_OffsetWall/>
      <oper_OffsetWall_Label/>
      <oper_OperationSplit/>
      <oper_OriginPositionImage/>
      <oper_OriginPositionImage_Label/>
      <oper_Par1>-17</oper_Par1>
      <oper_Par1_Label>Upper Level</oper_Par1_Label>
      <oper_Par2>1</oper_Par2>
      <oper_Par2_Label>Profile depth</oper_Par2_Label>
      <oper_Par3/>
      <oper_Par3_Label/>
      <oper_Par4/>
      <oper_Par4_Label/>
      <oper_Par5>Yes</oper_Par5>
      <oper_Par5_Label>Finish</oper_Par5_Label>
      <oper_Par6>1</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0:00:06</oper_Time>
      <oper_Time_Label>Time</oper_Time_Label>
      <oper_ToolCoolant/>
      <oper_ToolCoolant_Label>Tool Coolant</oper_ToolCoolant_Label>
      <oper_ToolD>7</oper_ToolD>
      <oper_ToolD_Label>D</oper_ToolD_Label>
      <oper_ToolDescription/>
      <oper_ToolDescription_Label>Tool Description</oper_ToolDescription_Label>
      <oper_ToolFeed1>1200</oper_ToolFeed1>
      <oper_ToolFeed1_Label>Feed XY/Feed Normal</oper_ToolFeed1_Label>
      <oper_ToolFeed2>300</oper_ToolFeed2>
      <oper_ToolFeed2_Label>Feed Z/Feed Finish</oper_ToolFeed2_Label>
      <oper_ToolFeed3>1200</oper_ToolFeed3>
      <oper_ToolFeed3_Label>Finish feed XY</oper_ToolFeed3_Label>
      <oper_ToolFeedLinkDown/>
      <oper_ToolFeedLinkDown_Label/>
      <oper_ToolFeedLinkUp/>
      <oper_ToolFeedLinkUp_Label/>
      <oper_ToolH/>
      <oper_ToolH_Label>H</oper_ToolH_Label>
      <oper_ToolIDNumber>0_6</oper_ToolIDNumber>
      <oper_ToolIDNumber_Label>ID Number</oper_ToolIDNumber_Label>
      <oper_ToolInternalID>7</oper_ToolInternalID>
      <oper_ToolNumber>7-Spindle-Station_1</oper_ToolNumber>
      <oper_ToolNumber_Label>Tool Number</oper_ToolNumber_Label>
      <oper_ToolPar1>2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Spin rate</oper_ToolSpin2_Label>
      <oper_ToolType>END MILL</oper_ToolType>
      <oper_ToolType_Label>Type</oper_ToolType_Label>
      <oper_TotalPathLength>812.895</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-17</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7</oper_ToolIndex>
      <oper_ToolNumberTxx>7</oper_ToolNumberTxx>
      <oper_ParametersCount>7</oper_ParametersCount>
      <oper_TimeSec>6</oper_TimeSec>
      <oper_SetupIndex>1</oper_SetupIndex>
    </Operation>
    <Operation>
      <oper_CAMTreeIndex>21</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oper_DownStep>
      <oper_DownStep_Label>Step down</oper_DownStep_Label>
      <oper_DownStepFinish/>
      <oper_DownStepFinish_Label/>
      <oper_FeedBetweenHoles>60000</oper_FeedBetweenHoles>
      <oper_FeedBetweenHoles_Label>Feed Between Holes</oper_FeedBetweenHoles_Label>
      <oper_FeedFinishXY>300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400</oper_FeedLinkPercent>
      <oper_FeedLinkPercent_Label>Feed Link, %</oper_FeedLinkPercent_Label>
      <oper_FeedRetract>100</oper_FeedRetract>
      <oper_FeedRetract_Label>Feed retract</oper_FeedRetract_Label>
      <oper_FeedXY>300</oper_FeedXY>
      <oper_FeedXY_Label>Feed XY</oper_FeedXY_Label>
      <oper_FeedZ>300</oper_FeedZ>
      <oper_FeedZ_Label>Feed Z</oper_FeedZ_Label>
      <oper_FixtureId>0</oper_FixtureId>
      <oper_FixtureId_Label/>
      <oper_FixtureName>Setup</oper_FixtureName>
      <oper_FixtureName_Label/>
      <oper_GeomName>D1</oper_GeomName>
      <oper_GeomName_Label>Geometry</oper_GeomName_Label>
      <oper_HomeNumber>MAC 1 (1- Position)</oper_HomeNumber>
      <oper_HomeNumber_Label>Coordinate system</oper_HomeNumber_Label>
      <oper_HSMMinToolLength/>
      <oper_HSMMinToolLength_Label/>
      <oper_ID>JA00430</oper_ID>
      <oper_ID_Label>ID</oper_ID_Label>
      <oper_Image>\OperationsImages\JA00430.png</oper_Image>
      <oper_Image_Label>Image</oper_Image_Label>
      <oper_MaxOffset/>
      <oper_MaxOffset_Label/>
      <oper_MinOffset/>
      <oper_MinOffset_Label/>
      <oper_MotionLimitsMax_X>36</oper_MotionLimitsMax_X>
      <oper_MotionLimitsMax_Y>38</oper_MotionLimitsMax_Y>
      <oper_MotionLimitsMax_Z>-15</oper_MotionLimitsMax_Z>
      <oper_MotionLimitsMin_X>-36</oper_MotionLimitsMin_X>
      <oper_MotionLimitsMin_Y>-38</oper_MotionLimitsMin_Y>
      <oper_MotionLimitsMin_Z>-18.65</oper_MotionLimitsMin_Z>
      <oper_Name>D_D1_Tur1-7A</oper_Name>
      <oper_Name_Label>Operation Name</oper_Name_Label>
      <oper_OffsetFloor/>
      <oper_OffsetFloor_Label/>
      <oper_OffsetWall/>
      <oper_OffsetWall_Label/>
      <oper_OperationSplit/>
      <oper_OriginPositionImage/>
      <oper_OriginPositionImage_Label/>
      <oper_Par1>-17</oper_Par1>
      <oper_Par1_Label>Upper Level</oper_Par1_Label>
      <oper_Par2>1.65</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0:00:03</oper_Time>
      <oper_Time_Label>Time</oper_Time_Label>
      <oper_ToolCoolant/>
      <oper_ToolCoolant_Label>Tool Coolant</oper_ToolCoolant_Label>
      <oper_ToolD>7</oper_ToolD>
      <oper_ToolD_Label>D</oper_ToolD_Label>
      <oper_ToolDescription/>
      <oper_ToolDescription_Label>Tool Description</oper_ToolDescription_Label>
      <oper_ToolFeed1>300</oper_ToolFeed1>
      <oper_ToolFeed1_Label>Feed XY/Feed Normal</oper_ToolFeed1_Label>
      <oper_ToolFeed2>300</oper_ToolFeed2>
      <oper_ToolFeed2_Label>Feed Z/Feed Finish</oper_ToolFeed2_Label>
      <oper_ToolFeed3>300</oper_ToolFeed3>
      <oper_ToolFeed3_Label>Finish feed XY</oper_ToolFeed3_Label>
      <oper_ToolFeedLinkDown/>
      <oper_ToolFeedLinkDown_Label/>
      <oper_ToolFeedLinkUp/>
      <oper_ToolFeedLinkUp_Label/>
      <oper_ToolH/>
      <oper_ToolH_Label>H</oper_ToolH_Label>
      <oper_ToolIDNumber>0_6</oper_ToolIDNumber>
      <oper_ToolIDNumber_Label>ID Number</oper_ToolIDNumber_Label>
      <oper_ToolInternalID>7</oper_ToolInternalID>
      <oper_ToolNumber>7-Spindle-Station_1</oper_ToolNumber>
      <oper_ToolNumber_Label>Tool Number</oper_ToolNumber_Label>
      <oper_ToolPar1>2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Spin rate</oper_ToolSpin2_Label>
      <oper_ToolType>END MILL</oper_ToolType>
      <oper_ToolType_Label>Type</oper_ToolType_Label>
      <oper_TotalPathLength>769.2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-17</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7</oper_ToolIndex>
      <oper_ToolNumberTxx>7</oper_ToolNumberTxx>
      <oper_ParametersCount>4</oper_ParametersCount>
      <oper_TimeSec>3</oper_TimeSec>
      <oper_SetupIndex>1</oper_SetupIndex>
    </Operation>
    <Operation>
      <oper_CAMTreeIndex>22</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oper_DownStep>
      <oper_DownStep_Label>Step down</oper_DownStep_Label>
      <oper_DownStepFinish/>
      <oper_DownStepFinish_Label/>
      <oper_FeedBetweenHoles>60000</oper_FeedBetweenHoles>
      <oper_FeedBetweenHoles_Label>Feed Between Holes</oper_FeedBetweenHoles_Label>
      <oper_FeedFinishXY>300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400</oper_FeedLinkPercent>
      <oper_FeedLinkPercent_Label>Feed Link, %</oper_FeedLinkPercent_Label>
      <oper_FeedRetract>100</oper_FeedRetract>
      <oper_FeedRetract_Label>Feed retract</oper_FeedRetract_Label>
      <oper_FeedXY>300</oper_FeedXY>
      <oper_FeedXY_Label>Feed XY</oper_FeedXY_Label>
      <oper_FeedZ>300</oper_FeedZ>
      <oper_FeedZ_Label>Feed Z</oper_FeedZ_Label>
      <oper_FixtureId>0</oper_FixtureId>
      <oper_FixtureId_Label/>
      <oper_FixtureName>Setup</oper_FixtureName>
      <oper_FixtureName_Label/>
      <oper_GeomName>D2</oper_GeomName>
      <oper_GeomName_Label>Geometry</oper_GeomName_Label>
      <oper_HomeNumber>MAC 1 (1- Position)</oper_HomeNumber>
      <oper_HomeNumber_Label>Coordinate system</oper_HomeNumber_Label>
      <oper_HSMMinToolLength/>
      <oper_HSMMinToolLength_Label/>
      <oper_ID>JA12814</oper_ID>
      <oper_ID_Label>ID</oper_ID_Label>
      <oper_Image>\OperationsImages\JA12814.png</oper_Image>
      <oper_Image_Label>Image</oper_Image_Label>
      <oper_MaxOffset/>
      <oper_MaxOffset_Label/>
      <oper_MinOffset/>
      <oper_MinOffset_Label/>
      <oper_MotionLimitsMax_X>37.2</oper_MotionLimitsMax_X>
      <oper_MotionLimitsMax_Y>32.2</oper_MotionLimitsMax_Y>
      <oper_MotionLimitsMax_Z>2</oper_MotionLimitsMax_Z>
      <oper_MotionLimitsMin_X>-37.2</oper_MotionLimitsMin_X>
      <oper_MotionLimitsMin_Y>-32.2</oper_MotionLimitsMin_Y>
      <oper_MotionLimitsMin_Z>-1.15</oper_MotionLimitsMin_Z>
      <oper_Name>D_D2_Tur1-7A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1.15</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0:00:06</oper_Time>
      <oper_Time_Label>Time</oper_Time_Label>
      <oper_ToolCoolant/>
      <oper_ToolCoolant_Label>Tool Coolant</oper_ToolCoolant_Label>
      <oper_ToolD>7</oper_ToolD>
      <oper_ToolD_Label>D</oper_ToolD_Label>
      <oper_ToolDescription/>
      <oper_ToolDescription_Label>Tool Description</oper_ToolDescription_Label>
      <oper_ToolFeed1>300</oper_ToolFeed1>
      <oper_ToolFeed1_Label>Feed XY/Feed Normal</oper_ToolFeed1_Label>
      <oper_ToolFeed2>300</oper_ToolFeed2>
      <oper_ToolFeed2_Label>Feed Z/Feed Finish</oper_ToolFeed2_Label>
      <oper_ToolFeed3>300</oper_ToolFeed3>
      <oper_ToolFeed3_Label>Finish feed XY</oper_ToolFeed3_Label>
      <oper_ToolFeedLinkDown/>
      <oper_ToolFeedLinkDown_Label/>
      <oper_ToolFeedLinkUp/>
      <oper_ToolFeedLinkUp_Label/>
      <oper_ToolH/>
      <oper_ToolH_Label>H</oper_ToolH_Label>
      <oper_ToolIDNumber>0_6</oper_ToolIDNumber>
      <oper_ToolIDNumber_Label>ID Number</oper_ToolIDNumber_Label>
      <oper_ToolInternalID>7</oper_ToolInternalID>
      <oper_ToolNumber>7-Spindle-Station_1</oper_ToolNumber>
      <oper_ToolNumber_Label>Tool Number</oper_ToolNumber_Label>
      <oper_ToolPar1>2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Spin rate</oper_ToolSpin2_Label>
      <oper_ToolType>END MILL</oper_ToolType>
      <oper_ToolType_Label>Type</oper_ToolType_Label>
      <oper_TotalPathLength>1133.9</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7</oper_ToolIndex>
      <oper_ToolNumberTxx>7</oper_ToolNumberTxx>
      <oper_ParametersCount>4</oper_ParametersCount>
      <oper_TimeSec>6</oper_TimeSec>
      <oper_SetupIndex>1</oper_SetupIndex>
    </Operation>
    <Operation>
      <oper_CAMTreeIndex>23</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oper_DownStep>
      <oper_DownStep_Label>Step down</oper_DownStep_Label>
      <oper_DownStepFinish/>
      <oper_DownStepFinish_Label/>
      <oper_FeedBetweenHoles>60000</oper_FeedBetweenHoles>
      <oper_FeedBetweenHoles_Label>Feed Between Holes</oper_FeedBetweenHoles_Label>
      <oper_FeedFinishXY>300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400</oper_FeedLinkPercent>
      <oper_FeedLinkPercent_Label>Feed Link, %</oper_FeedLinkPercent_Label>
      <oper_FeedRetract>100</oper_FeedRetract>
      <oper_FeedRetract_Label>Feed retract</oper_FeedRetract_Label>
      <oper_FeedXY>300</oper_FeedXY>
      <oper_FeedXY_Label>Feed XY</oper_FeedXY_Label>
      <oper_FeedZ>300</oper_FeedZ>
      <oper_FeedZ_Label>Feed Z</oper_FeedZ_Label>
      <oper_FixtureId>0</oper_FixtureId>
      <oper_FixtureId_Label/>
      <oper_FixtureName>Setup</oper_FixtureName>
      <oper_FixtureName_Label/>
      <oper_GeomName>D3</oper_GeomName>
      <oper_GeomName_Label>Geometry</oper_GeomName_Label>
      <oper_HomeNumber>MAC 1 (1- Position)</oper_HomeNumber>
      <oper_HomeNumber_Label>Coordinate system</oper_HomeNumber_Label>
      <oper_HSMMinToolLength/>
      <oper_HSMMinToolLength_Label/>
      <oper_ID>JA00152</oper_ID>
      <oper_ID_Label>ID</oper_ID_Label>
      <oper_Image>\OperationsImages\JA00152.png</oper_Image>
      <oper_Image_Label>Image</oper_Image_Label>
      <oper_MaxOffset/>
      <oper_MaxOffset_Label/>
      <oper_MinOffset/>
      <oper_MinOffset_Label/>
      <oper_MotionLimitsMax_X>-37.2</oper_MotionLimitsMax_X>
      <oper_MotionLimitsMax_Y>0</oper_MotionLimitsMax_Y>
      <oper_MotionLimitsMax_Z>-11.3</oper_MotionLimitsMax_Z>
      <oper_MotionLimitsMin_X>-37.2</oper_MotionLimitsMin_X>
      <oper_MotionLimitsMin_Y>0</oper_MotionLimitsMin_Y>
      <oper_MotionLimitsMin_Z>-14.45</oper_MotionLimitsMin_Z>
      <oper_Name>D_D3_Tur1-7A</oper_Name>
      <oper_Name_Label>Operation Name</oper_Name_Label>
      <oper_OffsetFloor/>
      <oper_OffsetFloor_Label/>
      <oper_OffsetWall/>
      <oper_OffsetWall_Label/>
      <oper_OperationSplit/>
      <oper_OriginPositionImage/>
      <oper_OriginPositionImage_Label/>
      <oper_Par1>-13.3</oper_Par1>
      <oper_Par1_Label>Upper Level</oper_Par1_Label>
      <oper_Par2>1.15</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0:00:00</oper_Time>
      <oper_Time_Label>Time</oper_Time_Label>
      <oper_ToolCoolant/>
      <oper_ToolCoolant_Label>Tool Coolant</oper_ToolCoolant_Label>
      <oper_ToolD>7</oper_ToolD>
      <oper_ToolD_Label>D</oper_ToolD_Label>
      <oper_ToolDescription/>
      <oper_ToolDescription_Label>Tool Description</oper_ToolDescription_Label>
      <oper_ToolFeed1>300</oper_ToolFeed1>
      <oper_ToolFeed1_Label>Feed XY/Feed Normal</oper_ToolFeed1_Label>
      <oper_ToolFeed2>300</oper_ToolFeed2>
      <oper_ToolFeed2_Label>Feed Z/Feed Finish</oper_ToolFeed2_Label>
      <oper_ToolFeed3>300</oper_ToolFeed3>
      <oper_ToolFeed3_Label>Finish feed XY</oper_ToolFeed3_Label>
      <oper_ToolFeedLinkDown/>
      <oper_ToolFeedLinkDown_Label/>
      <oper_ToolFeedLinkUp/>
      <oper_ToolFeedLinkUp_Label/>
      <oper_ToolH/>
      <oper_ToolH_Label>H</oper_ToolH_Label>
      <oper_ToolIDNumber>0_6</oper_ToolIDNumber>
      <oper_ToolIDNumber_Label>ID Number</oper_ToolIDNumber_Label>
      <oper_ToolInternalID>7</oper_ToolInternalID>
      <oper_ToolNumber>7-Spindle-Station_1</oper_ToolNumber>
      <oper_ToolNumber_Label>Tool Number</oper_ToolNumber_Label>
      <oper_ToolPar1>2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Spin rate</oper_ToolSpin2_Label>
      <oper_ToolType>END MILL</oper_ToolType>
      <oper_ToolType_Label>Type</oper_ToolType_Label>
      <oper_TotalPathLength>128.9</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-13.3</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7</oper_ToolIndex>
      <oper_ToolNumberTxx>7</oper_ToolNumberTxx>
      <oper_ParametersCount>4</oper_ParametersCount>
      <oper_TimeSec>0</oper_TimeSec>
      <oper_SetupIndex>1</oper_SetupIndex>
    </Operation>
    <Operation>
      <oper_CAMTreeIndex>24</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oper_DownStep>
      <oper_DownStep_Label>Step down</oper_DownStep_Label>
      <oper_DownStepFinish/>
      <oper_DownStepFinish_Label/>
      <oper_FeedBetweenHoles>60000</oper_FeedBetweenHoles>
      <oper_FeedBetweenHoles_Label>Feed Between Holes</oper_FeedBetweenHoles_Label>
      <oper_FeedFinishXY>300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400</oper_FeedLinkPercent>
      <oper_FeedLinkPercent_Label>Feed Link, %</oper_FeedLinkPercent_Label>
      <oper_FeedRetract>100</oper_FeedRetract>
      <oper_FeedRetract_Label>Feed retract</oper_FeedRetract_Label>
      <oper_FeedXY>300</oper_FeedXY>
      <oper_FeedXY_Label>Feed XY</oper_FeedXY_Label>
      <oper_FeedZ>300</oper_FeedZ>
      <oper_FeedZ_Label>Feed Z</oper_FeedZ_Label>
      <oper_FixtureId>0</oper_FixtureId>
      <oper_FixtureId_Label/>
      <oper_FixtureName>Setup</oper_FixtureName>
      <oper_FixtureName_Label/>
      <oper_GeomName>D4</oper_GeomName>
      <oper_GeomName_Label>Geometry</oper_GeomName_Label>
      <oper_HomeNumber>MAC 1 (1- Position)</oper_HomeNumber>
      <oper_HomeNumber_Label>Coordinate system</oper_HomeNumber_Label>
      <oper_HSMMinToolLength/>
      <oper_HSMMinToolLength_Label/>
      <oper_ID>JA24026</oper_ID>
      <oper_ID_Label>ID</oper_ID_Label>
      <oper_Image>\OperationsImages\JA24026.png</oper_Image>
      <oper_Image_Label>Image</oper_Image_Label>
      <oper_MaxOffset/>
      <oper_MaxOffset_Label/>
      <oper_MinOffset/>
      <oper_MinOffset_Label/>
      <oper_MotionLimitsMax_X>32.8</oper_MotionLimitsMax_X>
      <oper_MotionLimitsMax_Y>27.8</oper_MotionLimitsMax_Y>
      <oper_MotionLimitsMax_Z>-12.8</oper_MotionLimitsMax_Z>
      <oper_MotionLimitsMin_X>-32.8</oper_MotionLimitsMin_X>
      <oper_MotionLimitsMin_Y>-27.8</oper_MotionLimitsMin_Y>
      <oper_MotionLimitsMin_Z>-15.95</oper_MotionLimitsMin_Z>
      <oper_Name>D_D4_Tur1-7A</oper_Name>
      <oper_Name_Label>Operation Name</oper_Name_Label>
      <oper_OffsetFloor/>
      <oper_OffsetFloor_Label/>
      <oper_OffsetWall/>
      <oper_OffsetWall_Label/>
      <oper_OperationSplit/>
      <oper_OriginPositionImage/>
      <oper_OriginPositionImage_Label/>
      <oper_Par1>-14.8</oper_Par1>
      <oper_Par1_Label>Upper Level</oper_Par1_Label>
      <oper_Par2>1.15</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0:00:04</oper_Time>
      <oper_Time_Label>Time</oper_Time_Label>
      <oper_ToolCoolant/>
      <oper_ToolCoolant_Label>Tool Coolant</oper_ToolCoolant_Label>
      <oper_ToolD>7</oper_ToolD>
      <oper_ToolD_Label>D</oper_ToolD_Label>
      <oper_ToolDescription/>
      <oper_ToolDescription_Label>Tool Description</oper_ToolDescription_Label>
      <oper_ToolFeed1>300</oper_ToolFeed1>
      <oper_ToolFeed1_Label>Feed XY/Feed Normal</oper_ToolFeed1_Label>
      <oper_ToolFeed2>300</oper_ToolFeed2>
      <oper_ToolFeed2_Label>Feed Z/Feed Finish</oper_ToolFeed2_Label>
      <oper_ToolFeed3>300</oper_ToolFeed3>
      <oper_ToolFeed3_Label>Finish feed XY</oper_ToolFeed3_Label>
      <oper_ToolFeedLinkDown/>
      <oper_ToolFeedLinkDown_Label/>
      <oper_ToolFeedLinkUp/>
      <oper_ToolFeedLinkUp_Label/>
      <oper_ToolH/>
      <oper_ToolH_Label>H</oper_ToolH_Label>
      <oper_ToolIDNumber>0_6</oper_ToolIDNumber>
      <oper_ToolIDNumber_Label>ID Number</oper_ToolIDNumber_Label>
      <oper_ToolInternalID>7</oper_ToolInternalID>
      <oper_ToolNumber>7-Spindle-Station_1</oper_ToolNumber>
      <oper_ToolNumber_Label>Tool Number</oper_ToolNumber_Label>
      <oper_ToolPar1>2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Spin rate</oper_ToolSpin2_Label>
      <oper_ToolType>END MILL</oper_ToolType>
      <oper_ToolType_Label>Type</oper_ToolType_Label>
      <oper_TotalPathLength>978.2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-14.8</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7</oper_ToolIndex>
      <oper_ToolNumberTxx>7</oper_ToolNumberTxx>
      <oper_ParametersCount>4</oper_ParametersCount>
      <oper_TimeSec>4</oper_TimeSec>
      <oper_SetupIndex>1</oper_SetupIndex>
    </Operation>
    <Operation>
      <oper_CAMTreeIndex>25</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oper_DownStep>
      <oper_DownStep_Label>Step down</oper_DownStep_Label>
      <oper_DownStepFinish/>
      <oper_DownStepFinish_Label/>
      <oper_FeedBetweenHoles>60000</oper_FeedBetweenHoles>
      <oper_FeedBetweenHoles_Label>Feed Between Holes</oper_FeedBetweenHoles_Label>
      <oper_FeedFinishXY>250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250</oper_FeedXY>
      <oper_FeedXY_Label>Feed XY</oper_FeedXY_Label>
      <oper_FeedZ>250</oper_FeedZ>
      <oper_FeedZ_Label>Feed Z</oper_FeedZ_Label>
      <oper_FixtureId>0</oper_FixtureId>
      <oper_FixtureId_Label/>
      <oper_FixtureName>Setup</oper_FixtureName>
      <oper_FixtureName_Label/>
      <oper_GeomName>D2</oper_GeomName>
      <oper_GeomName_Label>Geometry</oper_GeomName_Label>
      <oper_HomeNumber>MAC 1 (1- Position)</oper_HomeNumber>
      <oper_HomeNumber_Label>Coordinate system</oper_HomeNumber_Label>
      <oper_HSMMinToolLength/>
      <oper_HSMMinToolLength_Label/>
      <oper_ID>JA11528</oper_ID>
      <oper_ID_Label>ID</oper_ID_Label>
      <oper_Image>\OperationsImages\JA11528.png</oper_Image>
      <oper_Image_Label>Image</oper_Image_Label>
      <oper_MaxOffset/>
      <oper_MaxOffset_Label/>
      <oper_MinOffset/>
      <oper_MinOffset_Label/>
      <oper_MotionLimitsMax_X>37.2</oper_MotionLimitsMax_X>
      <oper_MotionLimitsMax_Y>32.2</oper_MotionLimitsMax_Y>
      <oper_MotionLimitsMax_Z>2</oper_MotionLimitsMax_Z>
      <oper_MotionLimitsMin_X>-37.2</oper_MotionLimitsMin_X>
      <oper_MotionLimitsMin_Y>-32.2</oper_MotionLimitsMin_Y>
      <oper_MotionLimitsMin_Z>-12</oper_MotionLimitsMin_Z>
      <oper_Name>D_D2_Tur1-8A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12</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4500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4500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250</oper_TFeedZ>
      <oper_TFeedZ_Label>Feed Z</oper_TFeedZ_Label>
      <oper_Time>  0:00:31</oper_Time>
      <oper_Time_Label>Time</oper_Time_Label>
      <oper_ToolCoolant/>
      <oper_ToolCoolant_Label>Tool Coolant</oper_ToolCoolant_Label>
      <oper_ToolD>8</oper_ToolD>
      <oper_ToolD_Label>D</oper_ToolD_Label>
      <oper_ToolDescription/>
      <oper_ToolDescription_Label>Tool Description</oper_ToolDescription_Label>
      <oper_ToolFeed1>250</oper_ToolFeed1>
      <oper_ToolFeed1_Label>Feed XY/Feed Normal</oper_ToolFeed1_Label>
      <oper_ToolFeed2>250</oper_ToolFeed2>
      <oper_ToolFeed2_Label>Feed Z/Feed Finish</oper_ToolFeed2_Label>
      <oper_ToolFeed3>250</oper_ToolFeed3>
      <oper_ToolFeed3_Label>Finish feed XY</oper_ToolFeed3_Label>
      <oper_ToolFeedLinkDown/>
      <oper_ToolFeedLinkDown_Label/>
      <oper_ToolFeedLinkUp/>
      <oper_ToolFeedLinkUp_Label/>
      <oper_ToolH/>
      <oper_ToolH_Label>H</oper_ToolH_Label>
      <oper_ToolIDNumber>0_7</oper_ToolIDNumber>
      <oper_ToolIDNumber_Label>ID Number</oper_ToolIDNumber_Label>
      <oper_ToolInternalID>8</oper_ToolInternalID>
      <oper_ToolNumber>8-Spindle-Station_1</oper_ToolNumber>
      <oper_ToolNumber_Label>Tool Number</oper_ToolNumber_Label>
      <oper_ToolPar1>1.8 mm</oper_ToolPar1>
      <oper_ToolPar1_Label>Diameter</oper_ToolPar1_Label>
      <oper_ToolPar2>0 mm</oper_ToolPar2>
      <oper_ToolPar2_Label>Angle</oper_ToolPar2_Label>
      <oper_ToolSecondLenOffset/>
      <oper_ToolSecondLenOffset_Label/>
      <oper_ToolSpin1>4500</oper_ToolSpin1>
      <oper_ToolSpin1_Label>Spin Finish</oper_ToolSpin1_Label>
      <oper_ToolSpin2>4500</oper_ToolSpin2>
      <oper_ToolSpin2_Label>Spin rate</oper_ToolSpin2_Label>
      <oper_ToolType>DRILL</oper_ToolType>
      <oper_ToolType_Label>Type</oper_ToolType_Label>
      <oper_TotalPathLength>1329.2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4500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8</oper_ToolIndex>
      <oper_ToolNumberTxx>8</oper_ToolNumberTxx>
      <oper_ParametersCount>4</oper_ParametersCount>
      <oper_TimeSec>31</oper_TimeSec>
      <oper_SetupIndex>1</oper_SetupIndex>
    </Operation>
    <Operation>
      <oper_CAMTreeIndex>26</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oper_DownStep>
      <oper_DownStep_Label>Step down</oper_DownStep_Label>
      <oper_DownStepFinish/>
      <oper_DownStepFinish_Label/>
      <oper_FeedBetweenHoles>60000</oper_FeedBetweenHoles>
      <oper_FeedBetweenHoles_Label>Feed Between Holes</oper_FeedBetweenHoles_Label>
      <oper_FeedFinishXY>250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250</oper_FeedXY>
      <oper_FeedXY_Label>Feed XY</oper_FeedXY_Label>
      <oper_FeedZ>250</oper_FeedZ>
      <oper_FeedZ_Label>Feed Z</oper_FeedZ_Label>
      <oper_FixtureId>0</oper_FixtureId>
      <oper_FixtureId_Label/>
      <oper_FixtureName>Setup</oper_FixtureName>
      <oper_FixtureName_Label/>
      <oper_GeomName>D3</oper_GeomName>
      <oper_GeomName_Label>Geometry</oper_GeomName_Label>
      <oper_HomeNumber>MAC 1 (1- Position)</oper_HomeNumber>
      <oper_HomeNumber_Label>Coordinate system</oper_HomeNumber_Label>
      <oper_HSMMinToolLength/>
      <oper_HSMMinToolLength_Label/>
      <oper_ID>JA01736</oper_ID>
      <oper_ID_Label>ID</oper_ID_Label>
      <oper_Image>\OperationsImages\JA01736.png</oper_Image>
      <oper_Image_Label>Image</oper_Image_Label>
      <oper_MaxOffset/>
      <oper_MaxOffset_Label/>
      <oper_MinOffset/>
      <oper_MinOffset_Label/>
      <oper_MotionLimitsMax_X>-37.2</oper_MotionLimitsMax_X>
      <oper_MotionLimitsMax_Y>0</oper_MotionLimitsMax_Y>
      <oper_MotionLimitsMax_Z>-11.3</oper_MotionLimitsMax_Z>
      <oper_MotionLimitsMin_X>-37.2</oper_MotionLimitsMin_X>
      <oper_MotionLimitsMin_Y>0</oper_MotionLimitsMin_Y>
      <oper_MotionLimitsMin_Z>-25.3</oper_MotionLimitsMin_Z>
      <oper_Name>D_D3_Tur1-8A</oper_Name>
      <oper_Name_Label>Operation Name</oper_Name_Label>
      <oper_OffsetFloor/>
      <oper_OffsetFloor_Label/>
      <oper_OffsetWall/>
      <oper_OffsetWall_Label/>
      <oper_OperationSplit/>
      <oper_OriginPositionImage/>
      <oper_OriginPositionImage_Label/>
      <oper_Par1>-13.3</oper_Par1>
      <oper_Par1_Label>Upper Level</oper_Par1_Label>
      <oper_Par2>12</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4500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4500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250</oper_TFeedZ>
      <oper_TFeedZ_Label>Feed Z</oper_TFeedZ_Label>
      <oper_Time>  0:00:03</oper_Time>
      <oper_Time_Label>Time</oper_Time_Label>
      <oper_ToolCoolant/>
      <oper_ToolCoolant_Label>Tool Coolant</oper_ToolCoolant_Label>
      <oper_ToolD>8</oper_ToolD>
      <oper_ToolD_Label>D</oper_ToolD_Label>
      <oper_ToolDescription/>
      <oper_ToolDescription_Label>Tool Description</oper_ToolDescription_Label>
      <oper_ToolFeed1>250</oper_ToolFeed1>
      <oper_ToolFeed1_Label>Feed XY/Feed Normal</oper_ToolFeed1_Label>
      <oper_ToolFeed2>250</oper_ToolFeed2>
      <oper_ToolFeed2_Label>Feed Z/Feed Finish</oper_ToolFeed2_Label>
      <oper_ToolFeed3>250</oper_ToolFeed3>
      <oper_ToolFeed3_Label>Finish feed XY</oper_ToolFeed3_Label>
      <oper_ToolFeedLinkDown/>
      <oper_ToolFeedLinkDown_Label/>
      <oper_ToolFeedLinkUp/>
      <oper_ToolFeedLinkUp_Label/>
      <oper_ToolH/>
      <oper_ToolH_Label>H</oper_ToolH_Label>
      <oper_ToolIDNumber>0_7</oper_ToolIDNumber>
      <oper_ToolIDNumber_Label>ID Number</oper_ToolIDNumber_Label>
      <oper_ToolInternalID>8</oper_ToolInternalID>
      <oper_ToolNumber>8-Spindle-Station_1</oper_ToolNumber>
      <oper_ToolNumber_Label>Tool Number</oper_ToolNumber_Label>
      <oper_ToolPar1>1.8 mm</oper_ToolPar1>
      <oper_ToolPar1_Label>Diameter</oper_ToolPar1_Label>
      <oper_ToolPar2>0 mm</oper_ToolPar2>
      <oper_ToolPar2_Label>Angle</oper_ToolPar2_Label>
      <oper_ToolSecondLenOffset/>
      <oper_ToolSecondLenOffset_Label/>
      <oper_ToolSpin1>4500</oper_ToolSpin1>
      <oper_ToolSpin1_Label>Spin Finish</oper_ToolSpin1_Label>
      <oper_ToolSpin2>4500</oper_ToolSpin2>
      <oper_ToolSpin2_Label>Spin rate</oper_ToolSpin2_Label>
      <oper_ToolType>DRILL</oper_ToolType>
      <oper_ToolType_Label>Type</oper_ToolType_Label>
      <oper_TotalPathLength>150.6</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4500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-13.3</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8</oper_ToolIndex>
      <oper_ToolNumberTxx>8</oper_ToolNumberTxx>
      <oper_ParametersCount>4</oper_ParametersCount>
      <oper_TimeSec>3</oper_TimeSec>
      <oper_SetupIndex>1</oper_SetupIndex>
    </Operation>
    <Operation>
      <oper_CAMTreeIndex>27</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oper_DownStep>
      <oper_DownStep_Label>Step down</oper_DownStep_Label>
      <oper_DownStepFinish/>
      <oper_DownStepFinish_Label/>
      <oper_FeedBetweenHoles>60000</oper_FeedBetweenHoles>
      <oper_FeedBetweenHoles_Label>Feed Between Holes</oper_FeedBetweenHoles_Label>
      <oper_FeedFinishXY>250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250</oper_FeedXY>
      <oper_FeedXY_Label>Feed XY</oper_FeedXY_Label>
      <oper_FeedZ>250</oper_FeedZ>
      <oper_FeedZ_Label>Feed Z</oper_FeedZ_Label>
      <oper_FixtureId>0</oper_FixtureId>
      <oper_FixtureId_Label/>
      <oper_FixtureName>Setup</oper_FixtureName>
      <oper_FixtureName_Label/>
      <oper_GeomName>D4</oper_GeomName>
      <oper_GeomName_Label>Geometry</oper_GeomName_Label>
      <oper_HomeNumber>MAC 1 (1- Position)</oper_HomeNumber>
      <oper_HomeNumber_Label>Coordinate system</oper_HomeNumber_Label>
      <oper_HSMMinToolLength/>
      <oper_HSMMinToolLength_Label/>
      <oper_ID>JA21371</oper_ID>
      <oper_ID_Label>ID</oper_ID_Label>
      <oper_Image>\OperationsImages\JA21371.png</oper_Image>
      <oper_Image_Label>Image</oper_Image_Label>
      <oper_MaxOffset/>
      <oper_MaxOffset_Label/>
      <oper_MinOffset/>
      <oper_MinOffset_Label/>
      <oper_MotionLimitsMax_X>32.8</oper_MotionLimitsMax_X>
      <oper_MotionLimitsMax_Y>27.8</oper_MotionLimitsMax_Y>
      <oper_MotionLimitsMax_Z>-12.8</oper_MotionLimitsMax_Z>
      <oper_MotionLimitsMin_X>-32.8</oper_MotionLimitsMin_X>
      <oper_MotionLimitsMin_Y>-27.8</oper_MotionLimitsMin_Y>
      <oper_MotionLimitsMin_Z>-21.541</oper_MotionLimitsMin_Z>
      <oper_Name>D_D4_Tur1-8A</oper_Name>
      <oper_Name_Label>Operation Name</oper_Name_Label>
      <oper_OffsetFloor/>
      <oper_OffsetFloor_Label/>
      <oper_OffsetWall/>
      <oper_OffsetWall_Label/>
      <oper_OperationSplit/>
      <oper_OriginPositionImage/>
      <oper_OriginPositionImage_Label/>
      <oper_Par1>-14.8</oper_Par1>
      <oper_Par1_Label>Upper Level</oper_Par1_Label>
      <oper_Par2>6.2</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4500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4500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250</oper_TFeedZ>
      <oper_TFeedZ_Label>Feed Z</oper_TFeedZ_Label>
      <oper_Time>  0:00:13</oper_Time>
      <oper_Time_Label>Time</oper_Time_Label>
      <oper_ToolCoolant/>
      <oper_ToolCoolant_Label>Tool Coolant</oper_ToolCoolant_Label>
      <oper_ToolD>8</oper_ToolD>
      <oper_ToolD_Label>D</oper_ToolD_Label>
      <oper_ToolDescription/>
      <oper_ToolDescription_Label>Tool Description</oper_ToolDescription_Label>
      <oper_ToolFeed1>250</oper_ToolFeed1>
      <oper_ToolFeed1_Label>Feed XY/Feed Normal</oper_ToolFeed1_Label>
      <oper_ToolFeed2>250</oper_ToolFeed2>
      <oper_ToolFeed2_Label>Feed Z/Feed Finish</oper_ToolFeed2_Label>
      <oper_ToolFeed3>250</oper_ToolFeed3>
      <oper_ToolFeed3_Label>Finish feed XY</oper_ToolFeed3_Label>
      <oper_ToolFeedLinkDown/>
      <oper_ToolFeedLinkDown_Label/>
      <oper_ToolFeedLinkUp/>
      <oper_ToolFeedLinkUp_Label/>
      <oper_ToolH/>
      <oper_ToolH_Label>H</oper_ToolH_Label>
      <oper_ToolIDNumber>0_7</oper_ToolIDNumber>
      <oper_ToolIDNumber_Label>ID Number</oper_ToolIDNumber_Label>
      <oper_ToolInternalID>8</oper_ToolInternalID>
      <oper_ToolNumber>8-Spindle-Station_1</oper_ToolNumber>
      <oper_ToolNumber_Label>Tool Number</oper_ToolNumber_Label>
      <oper_ToolPar1>1.8 mm</oper_ToolPar1>
      <oper_ToolPar1_Label>Diameter</oper_ToolPar1_Label>
      <oper_ToolPar2>0 mm</oper_ToolPar2>
      <oper_ToolPar2_Label>Angle</oper_ToolPar2_Label>
      <oper_ToolSecondLenOffset/>
      <oper_ToolSecondLenOffset_Label/>
      <oper_ToolSpin1>4500</oper_ToolSpin1>
      <oper_ToolSpin1_Label>Spin Finish</oper_ToolSpin1_Label>
      <oper_ToolSpin2>4500</oper_ToolSpin2>
      <oper_ToolSpin2_Label>Spin rate</oper_ToolSpin2_Label>
      <oper_ToolType>DRILL</oper_ToolType>
      <oper_ToolType_Label>Type</oper_ToolType_Label>
      <oper_TotalPathLength>1045.289</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4500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-14.8</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8</oper_ToolIndex>
      <oper_ToolNumberTxx>8</oper_ToolNumberTxx>
      <oper_ParametersCount>4</oper_ParametersCount>
      <oper_TimeSec>13</oper_TimeSec>
      <oper_SetupIndex>1</oper_SetupIndex>
    </Operation>
    <Operation>
      <oper_CAMTreeIndex>28</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2.5</oper_DownStep>
      <oper_DownStep_Label>Step down</oper_DownStep_Label>
      <oper_DownStepFinish/>
      <oper_DownStepFinish_Label/>
      <oper_FeedBetweenHoles>60000</oper_FeedBetweenHoles>
      <oper_FeedBetweenHoles_Label>Feed Between Holes</oper_FeedBetweenHoles_Label>
      <oper_FeedFinishXY>300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300</oper_FeedXY>
      <oper_FeedXY_Label>Feed XY</oper_FeedXY_Label>
      <oper_FeedZ>300</oper_FeedZ>
      <oper_FeedZ_Label>Feed Z</oper_FeedZ_Label>
      <oper_FixtureId>0</oper_FixtureId>
      <oper_FixtureId_Label/>
      <oper_FixtureName>Setup</oper_FixtureName>
      <oper_FixtureName_Label/>
      <oper_GeomName>D1</oper_GeomName>
      <oper_GeomName_Label>Geometry</oper_GeomName_Label>
      <oper_HomeNumber>MAC 1 (1- Position)</oper_HomeNumber>
      <oper_HomeNumber_Label>Coordinate system</oper_HomeNumber_Label>
      <oper_HSMMinToolLength/>
      <oper_HSMMinToolLength_Label/>
      <oper_ID>JA06103</oper_ID>
      <oper_ID_Label>ID</oper_ID_Label>
      <oper_Image>\OperationsImages\JA06103.png</oper_Image>
      <oper_Image_Label>Image</oper_Image_Label>
      <oper_MaxOffset/>
      <oper_MaxOffset_Label/>
      <oper_MinOffset/>
      <oper_MinOffset_Label/>
      <oper_MotionLimitsMax_X>36</oper_MotionLimitsMax_X>
      <oper_MotionLimitsMax_Y>38</oper_MotionLimitsMax_Y>
      <oper_MotionLimitsMax_Z>-15</oper_MotionLimitsMax_Z>
      <oper_MotionLimitsMin_X>-36</oper_MotionLimitsMin_X>
      <oper_MotionLimitsMin_Y>-38</oper_MotionLimitsMin_Y>
      <oper_MotionLimitsMin_Z>-24</oper_MotionLimitsMin_Z>
      <oper_Name>D_D1_Tur1-9A</oper_Name>
      <oper_Name_Label>Operation Name</oper_Name_Label>
      <oper_OffsetFloor/>
      <oper_OffsetFloor_Label/>
      <oper_OffsetWall/>
      <oper_OffsetWall_Label/>
      <oper_OperationSplit/>
      <oper_OriginPositionImage/>
      <oper_OriginPositionImage_Label/>
      <oper_Par1>-17</oper_Par1>
      <oper_Par1_Label>Upper Level</oper_Par1_Label>
      <oper_Par2>7</oper_Par2>
      <oper_Par2_Label>Drill depth</oper_Par2_Label>
      <oper_Par3>DRILLING200</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4500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4500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0:00:07</oper_Time>
      <oper_Time_Label>Time</oper_Time_Label>
      <oper_ToolCoolant/>
      <oper_ToolCoolant_Label>Tool Coolant</oper_ToolCoolant_Label>
      <oper_ToolD>9</oper_ToolD>
      <oper_ToolD_Label>D</oper_ToolD_Label>
      <oper_ToolDescription/>
      <oper_ToolDescription_Label>Tool Description</oper_ToolDescription_Label>
      <oper_ToolFeed1>300</oper_ToolFeed1>
      <oper_ToolFeed1_Label>Feed XY/Feed Normal</oper_ToolFeed1_Label>
      <oper_ToolFeed2>300</oper_ToolFeed2>
      <oper_ToolFeed2_Label>Feed Z/Feed Finish</oper_ToolFeed2_Label>
      <oper_ToolFeed3>300</oper_ToolFeed3>
      <oper_ToolFeed3_Label>Finish feed XY</oper_ToolFeed3_Label>
      <oper_ToolFeedLinkDown/>
      <oper_ToolFeedLinkDown_Label/>
      <oper_ToolFeedLinkUp/>
      <oper_ToolFeedLinkUp_Label/>
      <oper_ToolH/>
      <oper_ToolH_Label>H</oper_ToolH_Label>
      <oper_ToolIDNumber>0_8</oper_ToolIDNumber>
      <oper_ToolIDNumber_Label>ID Number</oper_ToolIDNumber_Label>
      <oper_ToolInternalID>9</oper_ToolInternalID>
      <oper_ToolNumber>9-Spindle-Station_1</oper_ToolNumber>
      <oper_ToolNumber_Label>Tool Number</oper_ToolNumber_Label>
      <oper_ToolPar1>3.3 mm</oper_ToolPar1>
      <oper_ToolPar1_Label>Diameter</oper_ToolPar1_Label>
      <oper_ToolPar2>0 mm</oper_ToolPar2>
      <oper_ToolPar2_Label>Angle</oper_ToolPar2_Label>
      <oper_ToolSecondLenOffset/>
      <oper_ToolSecondLenOffset_Label/>
      <oper_ToolSpin1>4500</oper_ToolSpin1>
      <oper_ToolSpin1_Label>Spin Finish</oper_ToolSpin1_Label>
      <oper_ToolSpin2>4500</oper_ToolSpin2>
      <oper_ToolSpin2_Label>Spin rate</oper_ToolSpin2_Label>
      <oper_ToolType>DRILL</oper_ToolType>
      <oper_ToolType_Label>Type</oper_ToolType_Label>
      <oper_TotalPathLength>812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4500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-17</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9</oper_ToolIndex>
      <oper_ToolNumberTxx>9</oper_ToolNumberTxx>
      <oper_ParametersCount>4</oper_ParametersCount>
      <oper_TimeSec>7</oper_TimeSec>
      <oper_SetupIndex>1</oper_SetupIndex>
    </Operation>
    <Operation>
      <oper_CAMTreeIndex>29</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
      <oper_DownStep_Label/>
      <oper_DownStepFinish/>
      <oper_DownStepFinish_Label/>
      <oper_FeedBetweenHoles>60000</oper_FeedBetweenHoles>
      <oper_FeedBetweenHoles_Label>Feed Between Holes</oper_FeedBetweenHoles_Label>
      <oper_FeedFinishXY>453.57</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453.57</oper_FeedXY>
      <oper_FeedXY_Label>Feed XY</oper_FeedXY_Label>
      <oper_FeedZ>453.57</oper_FeedZ>
      <oper_FeedZ_Label>Feed Z</oper_FeedZ_Label>
      <oper_FixtureId>0</oper_FixtureId>
      <oper_FixtureId_Label/>
      <oper_FixtureName>Setup</oper_FixtureName>
      <oper_FixtureName_Label/>
      <oper_GeomName>D2</oper_GeomName>
      <oper_GeomName_Label>Geometry</oper_GeomName_Label>
      <oper_HomeNumber>MAC 1 (1- Position)</oper_HomeNumber>
      <oper_HomeNumber_Label>Coordinate system</oper_HomeNumber_Label>
      <oper_HSMMinToolLength/>
      <oper_HSMMinToolLength_Label/>
      <oper_ID>JA29412</oper_ID>
      <oper_ID_Label>ID</oper_ID_Label>
      <oper_Image>\OperationsImages\JA29412.png</oper_Image>
      <oper_Image_Label>Image</oper_Image_Label>
      <oper_MaxOffset/>
      <oper_MaxOffset_Label/>
      <oper_MinOffset/>
      <oper_MinOffset_Label/>
      <oper_MotionLimitsMax_X>37.2</oper_MotionLimitsMax_X>
      <oper_MotionLimitsMax_Y>32.2</oper_MotionLimitsMax_Y>
      <oper_MotionLimitsMax_Z>2</oper_MotionLimitsMax_Z>
      <oper_MotionLimitsMin_X>-37.2</oper_MotionLimitsMin_X>
      <oper_MotionLimitsMin_Y>-32.2</oper_MotionLimitsMin_Y>
      <oper_MotionLimitsMin_Z>-7</oper_MotionLimitsMin_Z>
      <oper_Name>D_D2_Tur1-11A</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7</oper_Par2>
      <oper_Par2_Label>Drill depth</oper_Par2_Label>
      <oper_Par3>TAPPNEW206</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1000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1000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453.57</oper_TFeedZ>
      <oper_TFeedZ_Label>Feed Z</oper_TFeedZ_Label>
      <oper_Time>  0:00:22</oper_Time>
      <oper_Time_Label>Time</oper_Time_Label>
      <oper_ToolCoolant/>
      <oper_ToolCoolant_Label>Tool Coolant</oper_ToolCoolant_Label>
      <oper_ToolD>11</oper_ToolD>
      <oper_ToolD_Label>D</oper_ToolD_Label>
      <oper_ToolDescription>2-56NC TAPPING</oper_ToolDescription>
      <oper_ToolDescription_Label>Tool Description</oper_ToolDescription_Label>
      <oper_ToolFeed1>453.57</oper_ToolFeed1>
      <oper_ToolFeed1_Label>Feed XY/Feed Normal</oper_ToolFeed1_Label>
      <oper_ToolFeed2>453.57</oper_ToolFeed2>
      <oper_ToolFeed2_Label>Feed Z/Feed Finish</oper_ToolFeed2_Label>
      <oper_ToolFeed3>453.57</oper_ToolFeed3>
      <oper_ToolFeed3_Label>Finish feed XY</oper_ToolFeed3_Label>
      <oper_ToolFeedLinkDown/>
      <oper_ToolFeedLinkDown_Label/>
      <oper_ToolFeedLinkUp/>
      <oper_ToolFeedLinkUp_Label/>
      <oper_ToolH/>
      <oper_ToolH_Label>H</oper_ToolH_Label>
      <oper_ToolIDNumber>0_9</oper_ToolIDNumber>
      <oper_ToolIDNumber_Label>ID Number</oper_ToolIDNumber_Label>
      <oper_ToolInternalID>11</oper_ToolInternalID>
      <oper_ToolNumber>11-Spindle-Station_1</oper_ToolNumber>
      <oper_ToolNumber_Label>Tool Number</oper_ToolNumber_Label>
      <oper_ToolPar1>0.256 mm</oper_ToolPar1>
      <oper_ToolPar1_Label>Diameter</oper_ToolPar1_Label>
      <oper_ToolPar2>0 mm</oper_ToolPar2>
      <oper_ToolPar2_Label>Angle</oper_ToolPar2_Label>
      <oper_ToolSecondLenOffset/>
      <oper_ToolSecondLenOffset_Label/>
      <oper_ToolSpin1>1000</oper_ToolSpin1>
      <oper_ToolSpin1_Label>Spin Finish</oper_ToolSpin1_Label>
      <oper_ToolSpin2>1000</oper_ToolSpin2>
      <oper_ToolSpin2_Label>Spin rate</oper_ToolSpin2_Label>
      <oper_ToolType>DRILL</oper_ToolType>
      <oper_ToolType_Label>Type</oper_ToolType_Label>
      <oper_TotalPathLength>1239.2</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1000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10</oper_ToolIndex>
      <oper_ToolNumberTxx>11</oper_ToolNumberTxx>
      <oper_ParametersCount>3</oper_ParametersCount>
      <oper_TimeSec>22</oper_TimeSec>
      <oper_SetupIndex>1</oper_SetupIndex>
    </Operation>
    <Operation>
      <oper_CAMTreeIndex>30</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
      <oper_DownStep_Label/>
      <oper_DownStepFinish/>
      <oper_DownStepFinish_Label/>
      <oper_FeedBetweenHoles>60000</oper_FeedBetweenHoles>
      <oper_FeedBetweenHoles_Label>Feed Between Holes</oper_FeedBetweenHoles_Label>
      <oper_FeedFinishXY>453.57</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453.57</oper_FeedXY>
      <oper_FeedXY_Label>Feed XY</oper_FeedXY_Label>
      <oper_FeedZ>453.57</oper_FeedZ>
      <oper_FeedZ_Label>Feed Z</oper_FeedZ_Label>
      <oper_FixtureId>0</oper_FixtureId>
      <oper_FixtureId_Label/>
      <oper_FixtureName>Setup</oper_FixtureName>
      <oper_FixtureName_Label/>
      <oper_GeomName>D3</oper_GeomName>
      <oper_GeomName_Label>Geometry</oper_GeomName_Label>
      <oper_HomeNumber>MAC 1 (1- Position)</oper_HomeNumber>
      <oper_HomeNumber_Label>Coordinate system</oper_HomeNumber_Label>
      <oper_HSMMinToolLength/>
      <oper_HSMMinToolLength_Label/>
      <oper_ID>JA06997</oper_ID>
      <oper_ID_Label>ID</oper_ID_Label>
      <oper_Image>\OperationsImages\JA06997.png</oper_Image>
      <oper_Image_Label>Image</oper_Image_Label>
      <oper_MaxOffset/>
      <oper_MaxOffset_Label/>
      <oper_MinOffset/>
      <oper_MinOffset_Label/>
      <oper_MotionLimitsMax_X>-37.2</oper_MotionLimitsMax_X>
      <oper_MotionLimitsMax_Y>0</oper_MotionLimitsMax_Y>
      <oper_MotionLimitsMax_Z>-11.3</oper_MotionLimitsMax_Z>
      <oper_MotionLimitsMin_X>-37.2</oper_MotionLimitsMin_X>
      <oper_MotionLimitsMin_Y>0</oper_MotionLimitsMin_Y>
      <oper_MotionLimitsMin_Z>-20.3</oper_MotionLimitsMin_Z>
      <oper_Name>D_D3_Tur1-11A</oper_Name>
      <oper_Name_Label>Operation Name</oper_Name_Label>
      <oper_OffsetFloor/>
      <oper_OffsetFloor_Label/>
      <oper_OffsetWall/>
      <oper_OffsetWall_Label/>
      <oper_OperationSplit/>
      <oper_OriginPositionImage/>
      <oper_OriginPositionImage_Label/>
      <oper_Par1>-13.3</oper_Par1>
      <oper_Par1_Label>Upper Level</oper_Par1_Label>
      <oper_Par2>7</oper_Par2>
      <oper_Par2_Label>Drill depth</oper_Par2_Label>
      <oper_Par3>TAPPNEW206</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1000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1000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453.57</oper_TFeedZ>
      <oper_TFeedZ_Label>Feed Z</oper_TFeedZ_Label>
      <oper_Time>  0:00:02</oper_Time>
      <oper_Time_Label>Time</oper_Time_Label>
      <oper_ToolCoolant/>
      <oper_ToolCoolant_Label>Tool Coolant</oper_ToolCoolant_Label>
      <oper_ToolD>11</oper_ToolD>
      <oper_ToolD_Label>D</oper_ToolD_Label>
      <oper_ToolDescription>2-56NC TAPPING</oper_ToolDescription>
      <oper_ToolDescription_Label>Tool Description</oper_ToolDescription_Label>
      <oper_ToolFeed1>453.57</oper_ToolFeed1>
      <oper_ToolFeed1_Label>Feed XY/Feed Normal</oper_ToolFeed1_Label>
      <oper_ToolFeed2>453.57</oper_ToolFeed2>
      <oper_ToolFeed2_Label>Feed Z/Feed Finish</oper_ToolFeed2_Label>
      <oper_ToolFeed3>453.57</oper_ToolFeed3>
      <oper_ToolFeed3_Label>Finish feed XY</oper_ToolFeed3_Label>
      <oper_ToolFeedLinkDown/>
      <oper_ToolFeedLinkDown_Label/>
      <oper_ToolFeedLinkUp/>
      <oper_ToolFeedLinkUp_Label/>
      <oper_ToolH/>
      <oper_ToolH_Label>H</oper_ToolH_Label>
      <oper_ToolIDNumber>0_9</oper_ToolIDNumber>
      <oper_ToolIDNumber_Label>ID Number</oper_ToolIDNumber_Label>
      <oper_ToolInternalID>11</oper_ToolInternalID>
      <oper_ToolNumber>11-Spindle-Station_1</oper_ToolNumber>
      <oper_ToolNumber_Label>Tool Number</oper_ToolNumber_Label>
      <oper_ToolPar1>0.256 mm</oper_ToolPar1>
      <oper_ToolPar1_Label>Diameter</oper_ToolPar1_Label>
      <oper_ToolPar2>0 mm</oper_ToolPar2>
      <oper_ToolPar2_Label>Angle</oper_ToolPar2_Label>
      <oper_ToolSecondLenOffset/>
      <oper_ToolSecondLenOffset_Label/>
      <oper_ToolSpin1>1000</oper_ToolSpin1>
      <oper_ToolSpin1_Label>Spin Finish</oper_ToolSpin1_Label>
      <oper_ToolSpin2>1000</oper_ToolSpin2>
      <oper_ToolSpin2_Label>Spin rate</oper_ToolSpin2_Label>
      <oper_ToolType>DRILL</oper_ToolType>
      <oper_ToolType_Label>Type</oper_ToolType_Label>
      <oper_TotalPathLength>140.6</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1000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-13.3</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10</oper_ToolIndex>
      <oper_ToolNumberTxx>11</oper_ToolNumberTxx>
      <oper_ParametersCount>3</oper_ParametersCount>
      <oper_TimeSec>2</oper_TimeSec>
      <oper_SetupIndex>1</oper_SetupIndex>
    </Operation>
    <Operation>
      <oper_CAMTreeIndex>31</oper_CAMTreeIndex>
      <oper_CAMTreeIndex_Label>Index</oper_CAMTreeIndex_Label>
      <oper_CheckBetweenHoles>0</oper_CheckBetweenHoles>
      <oper_CheckBetweenHoles_Label>Check Between Holes</oper_CheckBetweenHoles_Label>
      <oper_ClearenceLevel>50</oper_ClearenceLevel>
      <oper_ClearenceLevel_Label/>
      <oper_Compensation/>
      <oper_Compensation_Label/>
      <oper_Description/>
      <oper_Description_Label>Operation description</oper_Description_Label>
      <oper_DownStep/>
      <oper_DownStep_Label/>
      <oper_DownStepFinish/>
      <oper_DownStepFinish_Label/>
      <oper_FeedBetweenHoles>60000</oper_FeedBetweenHoles>
      <oper_FeedBetweenHoles_Label>Feed Between Holes</oper_FeedBetweenHoles_Label>
      <oper_FeedFinishXY>453.57</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100</oper_FeedLinkPercent>
      <oper_FeedLinkPercent_Label>Feed Link, %</oper_FeedLinkPercent_Label>
      <oper_FeedRetract>100</oper_FeedRetract>
      <oper_FeedRetract_Label>Feed retract</oper_FeedRetract_Label>
      <oper_FeedXY>453.57</oper_FeedXY>
      <oper_FeedXY_Label>Feed XY</oper_FeedXY_Label>
      <oper_FeedZ>453.57</oper_FeedZ>
      <oper_FeedZ_Label>Feed Z</oper_FeedZ_Label>
      <oper_FixtureId>0</oper_FixtureId>
      <oper_FixtureId_Label/>
      <oper_FixtureName>Setup</oper_FixtureName>
      <oper_FixtureName_Label/>
      <oper_GeomName>D4</oper_GeomName>
      <oper_GeomName_Label>Geometry</oper_GeomName_Label>
      <oper_HomeNumber>MAC 1 (1- Position)</oper_HomeNumber>
      <oper_HomeNumber_Label>Coordinate system</oper_HomeNumber_Label>
      <oper_HSMMinToolLength/>
      <oper_HSMMinToolLength_Label/>
      <oper_ID>JA28081</oper_ID>
      <oper_ID_Label>ID</oper_ID_Label>
      <oper_Image>\OperationsImages\JA28081.png</oper_Image>
      <oper_Image_Label>Image</oper_Image_Label>
      <oper_MaxOffset/>
      <oper_MaxOffset_Label/>
      <oper_MinOffset/>
      <oper_MinOffset_Label/>
      <oper_MotionLimitsMax_X>32.8</oper_MotionLimitsMax_X>
      <oper_MotionLimitsMax_Y>27.8</oper_MotionLimitsMax_Y>
      <oper_MotionLimitsMax_Z>-12.8</oper_MotionLimitsMax_Z>
      <oper_MotionLimitsMin_X>-32.8</oper_MotionLimitsMin_X>
      <oper_MotionLimitsMin_Y>-27.8</oper_MotionLimitsMin_Y>
      <oper_MotionLimitsMin_Z>-21.8</oper_MotionLimitsMin_Z>
      <oper_Name>D_D4_Tur1-11A</oper_Name>
      <oper_Name_Label>Operation Name</oper_Name_Label>
      <oper_OffsetFloor/>
      <oper_OffsetFloor_Label/>
      <oper_OffsetWall/>
      <oper_OffsetWall_Label/>
      <oper_OperationSplit/>
      <oper_OriginPositionImage/>
      <oper_OriginPositionImage_Label/>
      <oper_Par1>-14.8</oper_Par1>
      <oper_Par1_Label>Upper Level</oper_Par1_Label>
      <oper_Par2>7</oper_Par2>
      <oper_Par2_Label>Drill depth</oper_Par2_Label>
      <oper_Par3>TAPPNEW206</oper_Par3>
      <oper_Par3_Label>Drill cycle type</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1</oper_SetupIDx>
      <oper_SetupIDx_Label/>
      <oper_SetupName>Setup</oper_SetupName>
      <oper_SetupName_Label>Setup</oper_SetupName_Label>
      <oper_SideStep/>
      <oper_SideStep_Label/>
      <oper_SpinDirection>1</oper_SpinDirection>
      <oper_SpinDirection_Label>Spin direction</oper_SpinDirection_Label>
      <oper_SpinFinish>1000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1000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453.57</oper_TFeedZ>
      <oper_TFeedZ_Label>Feed Z</oper_TFeedZ_Label>
      <oper_Time>  0:00:15</oper_Time>
      <oper_Time_Label>Time</oper_Time_Label>
      <oper_ToolCoolant/>
      <oper_ToolCoolant_Label>Tool Coolant</oper_ToolCoolant_Label>
      <oper_ToolD>11</oper_ToolD>
      <oper_ToolD_Label>D</oper_ToolD_Label>
      <oper_ToolDescription>2-56NC TAPPING</oper_ToolDescription>
      <oper_ToolDescription_Label>Tool Description</oper_ToolDescription_Label>
      <oper_ToolFeed1>453.57</oper_ToolFeed1>
      <oper_ToolFeed1_Label>Feed XY/Feed Normal</oper_ToolFeed1_Label>
      <oper_ToolFeed2>453.57</oper_ToolFeed2>
      <oper_ToolFeed2_Label>Feed Z/Feed Finish</oper_ToolFeed2_Label>
      <oper_ToolFeed3>453.57</oper_ToolFeed3>
      <oper_ToolFeed3_Label>Finish feed XY</oper_ToolFeed3_Label>
      <oper_ToolFeedLinkDown/>
      <oper_ToolFeedLinkDown_Label/>
      <oper_ToolFeedLinkUp/>
      <oper_ToolFeedLinkUp_Label/>
      <oper_ToolH/>
      <oper_ToolH_Label>H</oper_ToolH_Label>
      <oper_ToolIDNumber>0_9</oper_ToolIDNumber>
      <oper_ToolIDNumber_Label>ID Number</oper_ToolIDNumber_Label>
      <oper_ToolInternalID>11</oper_ToolInternalID>
      <oper_ToolNumber>11-Spindle-Station_1</oper_ToolNumber>
      <oper_ToolNumber_Label>Tool Number</oper_ToolNumber_Label>
      <oper_ToolPar1>0.256 mm</oper_ToolPar1>
      <oper_ToolPar1_Label>Diameter</oper_ToolPar1_Label>
      <oper_ToolPar2>0 mm</oper_ToolPar2>
      <oper_ToolPar2_Label>Angle</oper_ToolPar2_Label>
      <oper_ToolSecondLenOffset/>
      <oper_ToolSecondLenOffset_Label/>
      <oper_ToolSpin1>1000</oper_ToolSpin1>
      <oper_ToolSpin1_Label>Spin Finish</oper_ToolSpin1_Label>
      <oper_ToolSpin2>1000</oper_ToolSpin2>
      <oper_ToolSpin2_Label>Spin rate</oper_ToolSpin2_Label>
      <oper_ToolType>DRILL</oper_ToolType>
      <oper_ToolType_Label>Type</oper_ToolType_Label>
      <oper_TotalPathLength>1048.4</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1000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Drilling</oper_Type>
      <oper_Type_Label>Operation type</oper_Type_Label>
      <oper_TypeTag>3</oper_TypeTag>
      <oper_TypeTag_Label>Operation type Tag</oper_TypeTag_Label>
      <oper_UpperLevel>-14.8</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10</oper_ToolIndex>
      <oper_ToolNumberTxx>11</oper_ToolNumberTxx>
      <oper_ParametersCount>3</oper_ParametersCount>
      <oper_TimeSec>15</oper_TimeSec>
      <oper_SetupIndex>1</oper_SetupIndex>
    </Operation>
    <Operation>
      <oper_CAMTreeIndex>32</oper_CAMTreeIndex>
      <oper_CAMTreeIndex_Label>Index</oper_CAMTreeIndex_Label>
      <oper_CheckBetweenHoles>0</oper_CheckBetweenHoles>
      <oper_CheckBetweenHoles_Label>Check Between Holes</oper_CheckBetweenHoles_Label>
      <oper_ClearenceLevel>30</oper_ClearenceLevel>
      <oper_ClearenceLevel_Label/>
      <oper_Compensation/>
      <oper_Compensation_Label/>
      <oper_Description/>
      <oper_Description_Label>Operation description</oper_Description_Label>
      <oper_DownStep>3</oper_DownStep>
      <oper_DownStep_Label>Step down</oper_DownStep_Label>
      <oper_DownStepFinish/>
      <oper_DownStepFinish_Label/>
      <oper_FeedBetweenHoles>0</oper_FeedBetweenHoles>
      <oper_FeedBetweenHoles_Label>Feed Between Holes</oper_FeedBetweenHoles_Label>
      <oper_FeedFinishXY>800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10</oper_FeedLinkPercent>
      <oper_FeedLinkPercent_Label>Feed Link, %</oper_FeedLinkPercent_Label>
      <oper_FeedRetract>100</oper_FeedRetract>
      <oper_FeedRetract_Label>Feed retract</oper_FeedRetract_Label>
      <oper_FeedXY>1000</oper_FeedXY>
      <oper_FeedXY_Label>Feed XY</oper_FeedXY_Label>
      <oper_FeedZ>300</oper_FeedZ>
      <oper_FeedZ_Label>Feed Z</oper_FeedZ_Label>
      <oper_FixtureId>1</oper_FixtureId>
      <oper_FixtureId_Label/>
      <oper_FixtureName>Setup_1</oper_FixtureName>
      <oper_FixtureName_Label/>
      <oper_GeomName/>
      <oper_GeomName_Label/>
      <oper_HomeNumber>MAC 2 (1- Position)</oper_HomeNumber>
      <oper_HomeNumber_Label>Coordinate system</oper_HomeNumber_Label>
      <oper_HSMMinToolLength/>
      <oper_HSMMinToolLength_Label/>
      <oper_ID>JA32285</oper_ID>
      <oper_ID_Label>ID</oper_ID_Label>
      <oper_Image>\OperationsImages\JA32285.png</oper_Image>
      <oper_Image_Label>Image</oper_Image_Label>
      <oper_MaxOffset/>
      <oper_MaxOffset_Label/>
      <oper_MinOffset/>
      <oper_MinOffset_Label/>
      <oper_MotionLimitsMax_X>102.5</oper_MotionLimitsMax_X>
      <oper_MotionLimitsMax_Y>0</oper_MotionLimitsMax_Y>
      <oper_MotionLimitsMax_Z>21.3</oper_MotionLimitsMax_Z>
      <oper_MotionLimitsMin_X>-102.5</oper_MotionLimitsMin_X>
      <oper_MotionLimitsMin_Y>0</oper_MotionLimitsMin_Y>
      <oper_MotionLimitsMin_Z>0</oper_MotionLimitsMin_Z>
      <oper_Name>FM_facemill2</oper_Name>
      <oper_Name_Label>Operation Name</oper_Name_Label>
      <oper_OffsetFloor/>
      <oper_OffsetFloor_Label/>
      <oper_OffsetWall/>
      <oper_OffsetWall_Label/>
      <oper_OperationSplit/>
      <oper_OriginPositionImage/>
      <oper_OriginPositionImage_Label/>
      <oper_Par1>19.3</oper_Par1>
      <oper_Par1_Label>Upper Level</oper_Par1_Label>
      <oper_Par2/>
      <oper_Par2_Label/>
      <oper_Par3/>
      <oper_Par3_Label/>
      <oper_Par4/>
      <oper_Par4_Label/>
      <oper_Par5/>
      <oper_Par5_Label/>
      <oper_Par6/>
      <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2</oper_SetupIDx>
      <oper_SetupIDx_Label/>
      <oper_SetupName>Setup_1</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0:01:50</oper_Time>
      <oper_Time_Label>Time</oper_Time_Label>
      <oper_ToolCoolant/>
      <oper_ToolCoolant_Label>Tool Coolant</oper_ToolCoolant_Label>
      <oper_ToolD>12</oper_ToolD>
      <oper_ToolD_Label>D</oper_ToolD_Label>
      <oper_ToolDescription/>
      <oper_ToolDescription_Label>Tool Description</oper_ToolDescription_Label>
      <oper_ToolFeed1>1000</oper_ToolFeed1>
      <oper_ToolFeed1_Label>Feed XY/Feed Normal</oper_ToolFeed1_Label>
      <oper_ToolFeed2>300</oper_ToolFeed2>
      <oper_ToolFeed2_Label>Feed Z/Feed Finish</oper_ToolFeed2_Label>
      <oper_ToolFeed3>800</oper_ToolFeed3>
      <oper_ToolFeed3_Label>Feed Finish</oper_ToolFeed3_Label>
      <oper_ToolFeedLinkDown/>
      <oper_ToolFeedLinkDown_Label/>
      <oper_ToolFeedLinkUp/>
      <oper_ToolFeedLinkUp_Label/>
      <oper_ToolH/>
      <oper_ToolH_Label>H</oper_ToolH_Label>
      <oper_ToolIDNumber/>
      <oper_ToolIDNumber_Label>ID Number</oper_ToolIDNumber_Label>
      <oper_ToolInternalID>12</oper_ToolInternalID>
      <oper_ToolNumber>12-Spindle-Station_1</oper_ToolNumber>
      <oper_ToolNumber_Label>Tool Number</oper_ToolNumber_Label>
      <oper_ToolPar1>100 mm</oper_ToolPar1>
      <oper_ToolPar1_Label>Diameter</oper_ToolPar1_Label>
      <oper_ToolPar2>0 mm</oper_ToolPar2>
      <oper_ToolPar2_Label>Corner radius</oper_ToolPar2_Label>
      <oper_ToolSecondLenOffset/>
      <oper_ToolSecondLenOffset_Label/>
      <oper_ToolSpin1>5000</oper_ToolSpin1>
      <oper_ToolSpin1_Label>Spin Finish</oper_ToolSpin1_Label>
      <oper_ToolSpin2>5000</oper_ToolSpin2>
      <oper_ToolSpin2_Label/>
      <oper_ToolType>FACE MILL</oper_ToolType>
      <oper_ToolType_Label>Type</oper_ToolType_Label>
      <oper_TotalPathLength>3449.001</oper_TotalPathLength>
      <oper_TotalPathLength_Label>Toolpath Length</oper_TotalPathLength_Label>
      <oper_TransType/>
      <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Face</oper_Type>
      <oper_Type_Label>Operation type</oper_Type_Label>
      <oper_TypeTag>55</oper_TypeTag>
      <oper_TypeTag_Label>Operation type Tag</oper_TypeTag_Label>
      <oper_UpperLevel>19.3</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11</oper_ToolIndex>
      <oper_ToolNumberTxx>12</oper_ToolNumberTxx>
      <oper_ParametersCount>3</oper_ParametersCount>
      <oper_TimeSec>110</oper_TimeSec>
      <oper_SetupIndex>2</oper_SetupIndex>
    </Operation>
    <Operation>
      <oper_CAMTreeIndex>33</oper_CAMTreeIndex>
      <oper_CAMTreeIndex_Label>Index</oper_CAMTreeIndex_Label>
      <oper_CheckBetweenHoles>0</oper_CheckBetweenHoles>
      <oper_CheckBetweenHoles_Label>Check Between Holes</oper_CheckBetweenHoles_Label>
      <oper_ClearenceLevel>10</oper_ClearenceLevel>
      <oper_ClearenceLevel_Label/>
      <oper_Compensation>0</oper_Compensation>
      <oper_Compensation_Label>Compensation on rough passes</oper_Compensation_Label>
      <oper_Description/>
      <oper_Description_Label>Operation description</oper_Description_Label>
      <oper_DownStep/>
      <oper_DownStep_Label/>
      <oper_DownStepFinish>0</oper_DownStepFinish>
      <oper_DownStepFinish_Label>Step down</oper_DownStepFinish_Label>
      <oper_FeedBetweenHoles>0</oper_FeedBetweenHoles>
      <oper_FeedBetweenHoles_Label>Feed Between Holes</oper_FeedBetweenHoles_Label>
      <oper_FeedFinishXY>1000</oper_FeedFinishXY>
      <oper_FeedFinishXY_Label>Finish feed XY</oper_FeedFinishXY_Label>
      <oper_FeedFloor>0</oper_FeedFloor>
      <oper_FeedFloor_Label>Floor feed</oper_FeedFloor_Label>
      <oper_FeedLeadInPercent>100</oper_FeedLeadInPercent>
      <oper_FeedLeadInPercent_Label>Feed Lead In, %</oper_FeedLeadInPercent_Label>
      <oper_FeedLeadOutPercent>100</oper_FeedLeadOutPercent>
      <oper_FeedLeadOutPercent_Label>Feed Lead Out, %</oper_FeedLeadOutPercent_Label>
      <oper_FeedLinkPercent>200</oper_FeedLinkPercent>
      <oper_FeedLinkPercent_Label>Feed Link, %</oper_FeedLinkPercent_Label>
      <oper_FeedRetract>100</oper_FeedRetract>
      <oper_FeedRetract_Label>Feed retract</oper_FeedRetract_Label>
      <oper_FeedXY>1000</oper_FeedXY>
      <oper_FeedXY_Label>Feed XY</oper_FeedXY_Label>
      <oper_FeedZ>300</oper_FeedZ>
      <oper_FeedZ_Label>Feed Z</oper_FeedZ_Label>
      <oper_FixtureId>1</oper_FixtureId>
      <oper_FixtureId_Label/>
      <oper_FixtureName>Setup_1</oper_FixtureName>
      <oper_FixtureName_Label/>
      <oper_GeomName>contour4</oper_GeomName>
      <oper_GeomName_Label>Geometry</oper_GeomName_Label>
      <oper_HomeNumber>MAC 2 (1- Position)</oper_HomeNumber>
      <oper_HomeNumber_Label>Coordinate system</oper_HomeNumber_Label>
      <oper_HSMMinToolLength/>
      <oper_HSMMinToolLength_Label/>
      <oper_ID>JA30612</oper_ID>
      <oper_ID_Label>ID</oper_ID_Label>
      <oper_Image>\OperationsImages\JA30612.png</oper_Image>
      <oper_Image_Label>Image</oper_Image_Label>
      <oper_MaxOffset/>
      <oper_MaxOffset_Label/>
      <oper_MinOffset/>
      <oper_MinOffset_Label/>
      <oper_MotionLimitsMax_X>43</oper_MotionLimitsMax_X>
      <oper_MotionLimitsMax_Y>43</oper_MotionLimitsMax_Y>
      <oper_MotionLimitsMax_Z>2</oper_MotionLimitsMax_Z>
      <oper_MotionLimitsMin_X>-41</oper_MotionLimitsMin_X>
      <oper_MotionLimitsMin_Y>-43</oper_MotionLimitsMin_Y>
      <oper_MotionLimitsMin_Z>-1.7</oper_MotionLimitsMin_Z>
      <oper_Name>F_contour4</oper_Name>
      <oper_Name_Label>Operation Name</oper_Name_Label>
      <oper_OffsetFloor/>
      <oper_OffsetFloor_Label/>
      <oper_OffsetWall/>
      <oper_OffsetWall_Label/>
      <oper_OperationSplit/>
      <oper_OriginPositionImage/>
      <oper_OriginPositionImage_Label/>
      <oper_Par1>0</oper_Par1>
      <oper_Par1_Label>Upper Level</oper_Par1_Label>
      <oper_Par2>0.2</oper_Par2>
      <oper_Par2_Label>Profile depth</oper_Par2_Label>
      <oper_Par3/>
      <oper_Par3_Label/>
      <oper_Par4/>
      <oper_Par4_Label/>
      <oper_Par5>Yes</oper_Par5>
      <oper_Par5_Label>Finish</oper_Par5_Label>
      <oper_Par6>0</oper_Par6>
      <oper_Par6_Label>Step down</oper_Par6_Label>
      <oper_Par7/>
      <oper_Par7_Label/>
      <oper_Par8/>
      <oper_Par8_Label/>
      <oper_Par9/>
      <oper_Par9_Label/>
      <oper_PassesTolerance/>
      <oper_PassesTolerance_Label/>
      <oper_ProbeActionType/>
      <oper_ProbeActionType_Label/>
      <oper_ProbeCheckGouge/>
      <oper_ProbeCheckGouge_Label/>
      <oper_ProbeClearnceLevelDelta/>
      <oper_ProbeClearnceLevelDelta_Label/>
      <oper_ProbeCycle/>
      <oper_ProbeCycle_Label/>
      <oper_ProbeDiameter/>
      <oper_ProbeDiameter_Label/>
      <oper_ProbePositionFeed/>
      <oper_ProbePositionFeed_Label/>
      <oper_ProbeStartLevel/>
      <oper_ProbeStartLevel_Label/>
      <oper_ProbeStartLevelDelta/>
      <oper_ProbeStartLevelDelta_Label/>
      <oper_ProbeTolerance/>
      <oper_ProbeTolerance_Label/>
      <oper_ProbeToolLengthOffset/>
      <oper_ProbeToolLengthOffset_Label/>
      <oper_ProbeTotalClearnceLevel/>
      <oper_ProbeTotalClearnceLevel_Label/>
      <oper_ProbeTotalStartLevel/>
      <oper_ProbeTotalStartLevel_Label/>
      <oper_SafetyDistance>2</oper_SafetyDistance>
      <oper_SafetyDistance_Label/>
      <oper_SetupIDx>2</oper_SetupIDx>
      <oper_SetupIDx_Label/>
      <oper_SetupName>Setup_1</oper_SetupName>
      <oper_SetupName_Label>Setup</oper_SetupName_Label>
      <oper_SideStep/>
      <oper_SideStep_Label/>
      <oper_SpinDirection>1</oper_SpinDirection>
      <oper_SpinDirection_Label>Spin direction</oper_SpinDirection_Label>
      <oper_SpinFinish>5000</oper_SpinFinish>
      <oper_SpinFinish_Label>Spin finish</oper_SpinFinish_Label>
      <oper_SpinFinishGearID>1</oper_SpinFinishGearID>
      <oper_SpinFinishGearID_Label>Spin finish gear id</oper_SpinFinishGearID_Label>
      <oper_SpinFinishType>0</oper_SpinFinishType>
      <oper_SpinFinishType_Label>Spin finish type</oper_SpinFinishType_Label>
      <oper_SpinRate>5000</oper_SpinRate>
      <oper_SpinRate_Label>Spin rate</oper_SpinRate_Label>
      <oper_SpinRateGearID>1</oper_SpinRateGearID>
      <oper_SpinRateGearID_Label>Spin gear id</oper_SpinRateGearID_Label>
      <oper_SpinRateType>0</oper_SpinRateType>
      <oper_SpinRateType_Label>Spin rate type</oper_SpinRateType_Label>
      <oper_StepOver>0</oper_StepOver>
      <oper_StepOver_Label>Extension/Overlap</oper_StepOver_Label>
      <oper_SubmachineID>1</oper_SubmachineID>
      <oper_SubmachineName>Spindle_Table</oper_SubmachineName>
      <oper_TFeedFinish/>
      <oper_TFeedFinish_Label/>
      <oper_TFeedNormal/>
      <oper_TFeedNormal_Label/>
      <oper_TFeedType>F (mm/min)</oper_TFeedType>
      <oper_TFeedType_Label>Feed Type</oper_TFeedType_Label>
      <oper_TFeedXMinus/>
      <oper_TFeedXMinus_Label/>
      <oper_TFeedXPlus/>
      <oper_TFeedXPlus_Label/>
      <oper_TFeedZ>300</oper_TFeedZ>
      <oper_TFeedZ_Label>Feed Z</oper_TFeedZ_Label>
      <oper_Time>  0:00:37</oper_Time>
      <oper_Time_Label>Time</oper_Time_Label>
      <oper_ToolCoolant/>
      <oper_ToolCoolant_Label>Tool Coolant</oper_ToolCoolant_Label>
      <oper_ToolD>13</oper_ToolD>
      <oper_ToolD_Label>D</oper_ToolD_Label>
      <oper_ToolDescription/>
      <oper_ToolDescription_Label>Tool Description</oper_ToolDescription_Label>
      <oper_ToolFeed1>1000</oper_ToolFeed1>
      <oper_ToolFeed1_Label>Feed XY/Feed Normal</oper_ToolFeed1_Label>
      <oper_ToolFeed2>300</oper_ToolFeed2>
      <oper_ToolFeed2_Label>Feed Z/Feed Finish</oper_ToolFeed2_Label>
      <oper_ToolFeed3>1000</oper_ToolFeed3>
      <oper_ToolFeed3_Label>Finish feed XY</oper_ToolFeed3_Label>
      <oper_ToolFeedLinkDown/>
      <oper_ToolFeedLinkDown_Label/>
      <oper_ToolFeedLinkUp/>
      <oper_ToolFeedLinkUp_Label/>
      <oper_ToolH/>
      <oper_ToolH_Label>H</oper_ToolH_Label>
      <oper_ToolIDNumber/>
      <oper_ToolIDNumber_Label>ID Number</oper_ToolIDNumber_Label>
      <oper_ToolInternalID>13</oper_ToolInternalID>
      <oper_ToolNumber>13-Spindle-Station_1</oper_ToolNumber>
      <oper_ToolNumber_Label>Tool Number</oper_ToolNumber_Label>
      <oper_ToolPar1>8 mm</oper_ToolPar1>
      <oper_ToolPar1_Label>Diameter</oper_ToolPar1_Label>
      <oper_ToolPar2>0 mm</oper_ToolPar2>
      <oper_ToolPar2_Label>Angle</oper_ToolPar2_Label>
      <oper_ToolSecondLenOffset/>
      <oper_ToolSecondLenOffset_Label/>
      <oper_ToolSpin1>5000</oper_ToolSpin1>
      <oper_ToolSpin1_Label>Spin Finish</oper_ToolSpin1_Label>
      <oper_ToolSpin2>5000</oper_ToolSpin2>
      <oper_ToolSpin2_Label>Spin rate</oper_ToolSpin2_Label>
      <oper_ToolType>CHAMFER MILL</oper_ToolType>
      <oper_ToolType_Label>Type</oper_ToolType_Label>
      <oper_TotalPathLength>709.255</oper_TotalPathLength>
      <oper_TotalPathLength_Label>Toolpath Length</oper_TotalPathLength_Label>
      <oper_TransType/>
      <oper_TransType_Label>Transform</oper_TransType_Label>
      <oper_TReferenceDiameter/>
      <oper_TReferenceDiameter_Label/>
      <oper_TSpinAutoGear/>
      <oper_TSpinAutoGear_Label/>
      <oper_TSpinDirOrXOutput/>
      <oper_TSpinDirOrXOutput_Label/>
      <oper_TSpinFinishGearID/>
      <oper_TSpinFinishGearID_Label/>
      <oper_TSpinFinishType/>
      <oper_TSpinFinishType_Label/>
      <oper_TSpinFinishUnit/>
      <oper_TSpinFinishUnit_Label/>
      <oper_TSpinMinRPM/>
      <oper_TSpinMinRPM_Label/>
      <oper_TSpinRate>5000</oper_TSpinRate>
      <oper_TSpinRate_Label>Spin rate</oper_TSpinRate_Label>
      <oper_TSpinRateGearID/>
      <oper_TSpinRateGearID_Label/>
      <oper_TSpinRateType/>
      <oper_TSpinRateType_Label/>
      <oper_TSpinRateUnit>S (rpm)</oper_TSpinRateUnit>
      <oper_TSpinRateUnit_Label>Spin Type</oper_TSpinRateUnit_Label>
      <oper_TStayInGearLimits/>
      <oper_TStayInGearLimits_Label/>
      <oper_Type>Profile</oper_Type>
      <oper_Type_Label>Operation type</oper_Type_Label>
      <oper_TypeTag>1</oper_TypeTag>
      <oper_TypeTag_Label>Operation type Tag</oper_TypeTag_Label>
      <oper_UpperLevel>0</oper_UpperLevel>
      <oper_UpperLevel_Label>Upper Level</oper_UpperLevel_Label>
      <OperationMiscPar>
        <opmisc_Description>KUEHL_CODE</opmisc_Description>
        <opmisc_GppName>KUEHL_CODE</opmisc_GppName>
        <opmisc_Name>KUEHL_CODE</opmisc_Name>
        <opmisc_Type>Numeric</opmisc_Type>
        <opmisc_Value>0</opmisc_Value>
      </OperationMiscPar>
      <OperationMiscPar>
        <opmisc_Description>CYCL32_T</opmisc_Description>
        <opmisc_GppName>CYCL32_T</opmisc_GppName>
        <opmisc_Name>CYCL32_T</opmisc_Name>
        <opmisc_Type>Numeric</opmisc_Type>
        <opmisc_Value>0</opmisc_Value>
      </OperationMiscPar>
      <OperationMiscPar>
        <opmisc_Description>CYCL32_TA</opmisc_Description>
        <opmisc_GppName>CYCL32_TA</opmisc_GppName>
        <opmisc_Name>CYCL32_TA</opmisc_Name>
        <opmisc_Type>Numeric</opmisc_Type>
        <opmisc_Value>0</opmisc_Value>
      </OperationMiscPar>
      <OperationMiscPar>
        <opmisc_Description>M00_STOP</opmisc_Description>
        <opmisc_GppName>M00_STOP</opmisc_GppName>
        <opmisc_Name>M00_STOP</opmisc_Name>
        <opmisc_Type>Logical</opmisc_Type>
        <opmisc_Value>False</opmisc_Value>
      </OperationMiscPar>
      <OperationMiscPar>
        <opmisc_Description>TCH_PROBE</opmisc_Description>
        <opmisc_GppName>TCH_PROBE</opmisc_GppName>
        <opmisc_Name>TCH_PROBE</opmisc_Name>
        <opmisc_Type>Logical</opmisc_Type>
        <opmisc_Value>False</opmisc_Value>
      </OperationMiscPar>
      <OperationMiscPar>
        <opmisc_Description>TCH_PROBE_Z</opmisc_Description>
        <opmisc_GppName>TCH_PROBE_Z</opmisc_GppName>
        <opmisc_Name>TCH_PROBE_Z</opmisc_Name>
        <opmisc_Type>Logical</opmisc_Type>
        <opmisc_Value>False</opmisc_Value>
      </OperationMiscPar>
      <oper_ToolIndex>12</oper_ToolIndex>
      <oper_ToolNumberTxx>13</oper_ToolNumberTxx>
      <oper_ParametersCount>7</oper_ParametersCount>
      <oper_TimeSec>37</oper_TimeSec>
      <oper_SetupIndex>2</oper_SetupIndex>
    </Operation>
  </Operations>
  <Setups>
    <Setup>
      <setup_HomeNumber>MAC 1 (1- Position)</setup_HomeNumber>
      <setup_HomeNumber_Label>Coordinate system</setup_HomeNumber_Label>
      <setup_IDx>1</setup_IDx>
      <setup_IDx_Label/>
      <setup_Name>Setup</setup_Name>
      <setup_Name_Label>Setup Name</setup_Name_Label>
      <setup_Time>  0:16:15</setup_Time>
      <setup_Time_Label>Setup Time</setup_Time_Label>
      <setup_TotalPathLength>490:51:08</setup_TotalPathLength>
      <setup_TotalPathLength_Label>Setup Length</setup_TotalPathLength_Label>
      <SetupRow>
        <setrow_Fixture>clamping fixture</setrow_Fixture>
        <setrow_Fixture_Label>Fixture</setrow_Fixture_Label>
        <setrow_HomeNumber>MAC 1 (1- Position)</setrow_HomeNumber>
        <setrow_HomeNumber_Label>Coordinate system</setrow_HomeNumber_Label>
        <setrow_Image>Setup_Table.bmp</setrow_Image>
        <setrow_Image_Label>Fixture</setrow_Image_Label>
        <setrow_SetupTableID>2</setrow_SetupTableID>
        <setrow_Shifts_X>0</setrow_Shifts_X>
        <setrow_Shifts_Y>0</setrow_Shifts_Y>
        <setrow_Shifts_Z>135.3</setrow_Shifts_Z>
        <setrow_StockSize_X>85</setrow_StockSize_X>
        <setrow_StockSize_Y>89</setrow_StockSize_Y>
        <setrow_StockSize_Z>40.3</setrow_StockSize_Z>
        <setrow_SubMachineID>Table</setrow_SubMachineID>
        <setrow_SubMachineID_Label>Sub Mchine</setrow_SubMachineID_Label>
        <setrow_Time>  0:16:15</setrow_Time>
        <setrow_Time_Label>Setup Time</setrow_Time_Label>
        <setrow_TotalPathLength>490:51:08</setrow_TotalPathLength>
        <setrow_TotalPathLength_Label>Setup Length</setrow_TotalPathLength_Label>
      </SetupRow>
      <setup_FirstOpIndex>1</setup_FirstOpIndex>
      <setup_LastOpIndex>31</setup_LastOpIndex>
      <setup_HomeNumber>MAC 1 (1- Position)</setup_HomeNumber>
    </Setup>
    <Setup>
      <setup_HomeNumber>MAC 2 (1- Position)</setup_HomeNumber>
      <setup_HomeNumber_Label>Coordinate system</setup_HomeNumber_Label>
      <setup_IDx>2</setup_IDx>
      <setup_IDx_Label/>
      <setup_Name>Setup_1</setup_Name>
      <setup_Name_Label>Setup Name</setup_Name_Label>
      <setup_Time>  0:02:28</setup_Time>
      <setup_Time_Label>Setup Time</setup_Time_Label>
      <setup_TotalPathLength> 69:18:15</setup_TotalPathLength>
      <setup_TotalPathLength_Label>Setup Length</setup_TotalPathLength_Label>
      <SetupRow>
        <setrow_Fixture>clamping fixture1</setrow_Fixture>
        <setrow_Fixture_Label>Fixture</setrow_Fixture_Label>
        <setrow_HomeNumber>MAC 2 (1- Position)</setrow_HomeNumber>
        <setrow_HomeNumber_Label>Coordinate system</setrow_HomeNumber_Label>
        <setrow_Image>Setup_1_Table.bmp</setrow_Image>
        <setrow_Image_Label>Fixture</setrow_Image_Label>
        <setrow_SetupTableID>2</setrow_SetupTableID>
        <setrow_Shifts_X>0</setrow_Shifts_X>
        <setrow_Shifts_Y>0</setrow_Shifts_Y>
        <setrow_Shifts_Z>109</setrow_Shifts_Z>
        <setrow_StockSize_X>85</setrow_StockSize_X>
        <setrow_StockSize_Y>89</setrow_StockSize_Y>
        <setrow_StockSize_Z>40.3</setrow_StockSize_Z>
        <setrow_SubMachineID>Table</setrow_SubMachineID>
        <setrow_SubMachineID_Label>Sub Mchine</setrow_SubMachineID_Label>
        <setrow_Time>  0:02:28</setrow_Time>
        <setrow_Time_Label>Setup Time</setrow_Time_Label>
        <setrow_TotalPathLength> 69:18:15</setrow_TotalPathLength>
        <setrow_TotalPathLength_Label>Setup Length</setrow_TotalPathLength_Label>
      </SetupRow>
      <setup_FirstOpIndex>32</setup_FirstOpIndex>
      <setup_LastOpIndex>33</setup_LastOpIndex>
      <setup_HomeNumber>MAC 2 (1- Position)</setup_HomeNumber>
    </Setup>
  </Setups>
  <ToolAssemblies>
    <ToolAssembly>
      <tasm_CompCatalogNumber_Label>Catalog number</tasm_CompCatalogNumber_Label>
      <tasm_CompCatalogNumber1>4561139</tasm_CompCatalogNumber1>
      <tasm_CompCatalogNumber2/>
      <tasm_CompCatalogNumber3/>
      <tasm_CompName_Label>Component Name</tasm_CompName_Label>
      <tasm_CompName1>HSK A63 ER16X120M</tasm_CompName1>
      <tasm_CompName2>DRILL</tasm_CompName2>
      <tasm_CompName3/>
      <tasm_CompType1>2</tasm_CompType1>
      <tasm_CompType2>1</tasm_CompType2>
      <tasm_CompType3/>
      <tasm_Station>Station_1</tasm_Station>
      <tasm_Station_Label>Station Name</tasm_Station_Label>
      <tasm_ToolInternalID>1</tasm_ToolInternalID>
      <tasm_ToolNumber>1</tasm_ToolNumber>
      <tasm_ToolNumber_Label>Tool Number</tasm_ToolNumber_Label>
      <tasm_Turret>Spindle</tasm_Turret>
      <tasm_Turret_Label>Turret Name</tasm_Turret_Label>
      <ToolComponent>
        <tcom_CatalogNumber>4561139</tcom_CatalogNumber>
        <tcom_CatalogNumber_Label>Catalog number</tcom_CatalogNumber_Label>
        <tcom_ID>39</tcom_ID>
        <tcom_Name>HSK A63 ER16X120M</tcom_Name>
        <tcom_Name_Label>Component Name</tcom_Name_Label>
        <tcom_Type>2</tcom_Type>
      </ToolComponent>
      <ToolComponent>
        <tcom_CatalogNumber/>
        <tcom_CatalogNumber_Label>Catalog number</tcom_CatalogNumber_Label>
        <tcom_ID>1</tcom_ID>
        <tcom_Name>DRILL</tcom_Name>
        <tcom_Name_Label>Component Name</tcom_Name_Label>
        <tcom_Type>1</tcom_Type>
      </ToolComponent>
      <tasm_Used>1</tasm_Used>
    </ToolAssembly>
    <ToolAssembly>
      <tasm_CompCatalogNumber_Label>Catalog number</tasm_CompCatalogNumber_Label>
      <tasm_CompCatalogNumber1>4561006</tasm_CompCatalogNumber1>
      <tasm_CompCatalogNumber2/>
      <tasm_CompCatalogNumber3/>
      <tasm_CompName_Label>Component Name</tasm_CompName_Label>
      <tasm_CompName1>HSK A63 ER16X100M</tasm_CompName1>
      <tasm_CompName2>ROUGH MILL</tasm_CompName2>
      <tasm_CompName3/>
      <tasm_CompType1>2</tasm_CompType1>
      <tasm_CompType2>1</tasm_CompType2>
      <tasm_CompType3/>
      <tasm_Station>Station_1</tasm_Station>
      <tasm_Station_Label>Station Name</tasm_Station_Label>
      <tasm_ToolInternalID>2</tasm_ToolInternalID>
      <tasm_ToolNumber>2</tasm_ToolNumber>
      <tasm_ToolNumber_Label>Tool Number</tasm_ToolNumber_Label>
      <tasm_Turret>Spindle</tasm_Turret>
      <tasm_Turret_Label>Turret Name</tasm_Turret_Label>
      <ToolComponent>
        <tcom_CatalogNumber>4561006</tcom_CatalogNumber>
        <tcom_CatalogNumber_Label>Catalog number</tcom_CatalogNumber_Label>
        <tcom_ID>42</tcom_ID>
        <tcom_Name>HSK A63 ER16X100M</tcom_Name>
        <tcom_Name_Label>Component Name</tcom_Name_Label>
        <tcom_Type>2</tcom_Type>
      </ToolComponent>
      <ToolComponent>
        <tcom_CatalogNumber/>
        <tcom_CatalogNumber_Label>Catalog number</tcom_CatalogNumber_Label>
        <tcom_ID>2</tcom_ID>
        <tcom_Name>ROUGH MILL</tcom_Name>
        <tcom_Name_Label>Component Name</tcom_Name_Label>
        <tcom_Type>1</tcom_Type>
      </ToolComponent>
      <tasm_Used>1</tasm_Used>
    </ToolAssembly>
    <ToolAssembly>
      <tasm_CompCatalogNumber_Label>Catalog number</tasm_CompCatalogNumber_Label>
      <tasm_CompCatalogNumber1>4504504</tasm_CompCatalogNumber1>
      <tasm_CompCatalogNumber2/>
      <tasm_CompCatalogNumber3/>
      <tasm_CompName_Label>Component Name</tasm_CompName_Label>
      <tasm_CompName1>HSK E63 ER16X80</tasm_CompName1>
      <tasm_CompName2>ROUGH MILL</tasm_CompName2>
      <tasm_CompName3/>
      <tasm_CompType1>2</tasm_CompType1>
      <tasm_CompType2>1</tasm_CompType2>
      <tasm_CompType3/>
      <tasm_Station>Station_1</tasm_Station>
      <tasm_Station_Label>Station Name</tasm_Station_Label>
      <tasm_ToolInternalID>3</tasm_ToolInternalID>
      <tasm_ToolNumber>3</tasm_ToolNumber>
      <tasm_ToolNumber_Label>Tool Number</tasm_ToolNumber_Label>
      <tasm_Turret>Spindle</tasm_Turret>
      <tasm_Turret_Label>Turret Name</tasm_Turret_Label>
      <ToolComponent>
        <tcom_CatalogNumber>4504504</tcom_CatalogNumber>
        <tcom_CatalogNumber_Label>Catalog number</tcom_CatalogNumber_Label>
        <tcom_ID>45</tcom_ID>
        <tcom_Name>HSK E63 ER16X80</tcom_Name>
        <tcom_Name_Label>Component Name</tcom_Name_Label>
        <tcom_Type>2</tcom_Type>
      </ToolComponent>
      <ToolComponent>
        <tcom_CatalogNumber/>
        <tcom_CatalogNumber_Label>Catalog number</tcom_CatalogNumber_Label>
        <tcom_ID>3</tcom_ID>
        <tcom_Name>ROUGH MILL</tcom_Name>
        <tcom_Name_Label>Component Name</tcom_Name_Label>
        <tcom_Type>1</tcom_Type>
      </ToolComponent>
      <tasm_Used>1</tasm_Used>
    </ToolAssembly>
    <ToolAssembly>
      <tasm_CompCatalogNumber_Label>Catalog number</tasm_CompCatalogNumber_Label>
      <tasm_CompCatalogNumber1>4504504</tasm_CompCatalogNumber1>
      <tasm_CompCatalogNumber2/>
      <tasm_CompCatalogNumber3/>
      <tasm_CompName_Label>Component Name</tasm_CompName_Label>
      <tasm_CompName1>HSK E63 ER16X80</tasm_CompName1>
      <tasm_CompName2>END MILL</tasm_CompName2>
      <tasm_CompName3/>
      <tasm_CompType1>2</tasm_CompType1>
      <tasm_CompType2>1</tasm_CompType2>
      <tasm_CompType3/>
      <tasm_Station>Station_1</tasm_Station>
      <tasm_Station_Label>Station Name</tasm_Station_Label>
      <tasm_ToolInternalID>4</tasm_ToolInternalID>
      <tasm_ToolNumber>4</tasm_ToolNumber>
      <tasm_ToolNumber_Label>Tool Number</tasm_ToolNumber_Label>
      <tasm_Turret>Spindle</tasm_Turret>
      <tasm_Turret_Label>Turret Name</tasm_Turret_Label>
      <ToolComponent>
        <tcom_CatalogNumber>4504504</tcom_CatalogNumber>
        <tcom_CatalogNumber_Label>Catalog number</tcom_CatalogNumber_Label>
        <tcom_ID>47</tcom_ID>
        <tcom_Name>HSK E63 ER16X80</tcom_Name>
        <tcom_Name_Label>Component Name</tcom_Name_Label>
        <tcom_Type>2</tcom_Type>
      </ToolComponent>
      <ToolComponent>
        <tcom_CatalogNumber/>
        <tcom_CatalogNumber_Label>Catalog number</tcom_CatalogNumber_Label>
        <tcom_ID>4</tcom_ID>
        <tcom_Name>END MILL</tcom_Name>
        <tcom_Name_Label>Component Name</tcom_Name_Label>
        <tcom_Type>1</tcom_Type>
      </ToolComponent>
      <tasm_Used>1</tasm_Used>
    </ToolAssembly>
    <ToolAssembly>
      <tasm_CompCatalogNumber_Label>Catalog number</tasm_CompCatalogNumber_Label>
      <tasm_CompCatalogNumber1/>
      <tasm_CompCatalogNumber2>4561301</tasm_CompCatalogNumber2>
      <tasm_CompCatalogNumber3>000000</tasm_CompCatalogNumber3>
      <tasm_CompName_Label>Component Name</tasm_CompName_Label>
      <tasm_CompName1>HSK63</tasm_CompName1>
      <tasm_CompName2>HSK E63 ER32X80</tasm_CompName2>
      <tasm_CompName3>ER32 SPR AA</tasm_CompName3>
      <tasm_CompType1>2</tasm_CompType1>
      <tasm_CompType2>2</tasm_CompType2>
      <tasm_CompType3>5</tasm_CompType3>
      <tasm_Station>Station_1</tasm_Station>
      <tasm_Station_Label>Station Name</tasm_Station_Label>
      <tasm_ToolInternalID>5</tasm_ToolInternalID>
      <tasm_ToolNumber>5</tasm_ToolNumber>
      <tasm_ToolNumber_Label>Tool Number</tasm_ToolNumber_Label>
      <tasm_Turret>Spindle</tasm_Turret>
      <tasm_Turret_Label>Turret Name</tasm_Turret_Label>
      <ToolComponent>
        <tcom_CatalogNumber/>
        <tcom_CatalogNumber_Label>Catalog number</tcom_CatalogNumber_Label>
        <tcom_ID>14</tcom_ID>
        <tcom_Name>HSK63</tcom_Name>
        <tcom_Name_Label>Component Name</tcom_Name_Label>
        <tcom_Type>2</tcom_Type>
      </ToolComponent>
      <ToolComponent>
        <tcom_CatalogNumber>4561301</tcom_CatalogNumber>
        <tcom_CatalogNumber_Label>Catalog number</tcom_CatalogNumber_Label>
        <tcom_ID>15</tcom_ID>
        <tcom_Name>HSK E63 ER32X80</tcom_Name>
        <tcom_Name_Label>Component Name</tcom_Name_Label>
        <tcom_Type>2</tcom_Type>
      </ToolComponent>
      <ToolComponent>
        <tcom_CatalogNumber>000000</tcom_CatalogNumber>
        <tcom_CatalogNumber_Label>Catalog number</tcom_CatalogNumber_Label>
        <tcom_ID>38</tcom_ID>
        <tcom_Name>ER32 SPR AA</tcom_Name>
        <tcom_Name_Label>Component Name</tcom_Name_Label>
        <tcom_Type>5</tcom_Type>
      </ToolComponent>
      <ToolComponent>
        <tcom_CatalogNumber/>
        <tcom_CatalogNumber_Label>Catalog number</tcom_CatalogNumber_Label>
        <tcom_ID>5</tcom_ID>
        <tcom_Name>END MILL</tcom_Name>
        <tcom_Name_Label>Component Name</tcom_Name_Label>
        <tcom_Type>1</tcom_Type>
      </ToolComponent>
      <tasm_Used>1</tasm_Used>
    </ToolAssembly>
    <ToolAssembly>
      <tasm_CompCatalogNumber_Label>Catalog number</tasm_CompCatalogNumber_Label>
      <tasm_CompCatalogNumber1>4504504</tasm_CompCatalogNumber1>
      <tasm_CompCatalogNumber2/>
      <tasm_CompCatalogNumber3/>
      <tasm_CompName_Label>Component Name</tasm_CompName_Label>
      <tasm_CompName1>HSK E63 ER16X80</tasm_CompName1>
      <tasm_CompName2>END MILL</tasm_CompName2>
      <tasm_CompName3/>
      <tasm_CompType1>2</tasm_CompType1>
      <tasm_CompType2>1</tasm_CompType2>
      <tasm_CompType3/>
      <tasm_Station>Station_1</tasm_Station>
      <tasm_Station_Label>Station Name</tasm_Station_Label>
      <tasm_ToolInternalID>6</tasm_ToolInternalID>
      <tasm_ToolNumber>6</tasm_ToolNumber>
      <tasm_ToolNumber_Label>Tool Number</tasm_ToolNumber_Label>
      <tasm_Turret>Spindle</tasm_Turret>
      <tasm_Turret_Label>Turret Name</tasm_Turret_Label>
      <ToolComponent>
        <tcom_CatalogNumber>4504504</tcom_CatalogNumber>
        <tcom_CatalogNumber_Label>Catalog number</tcom_CatalogNumber_Label>
        <tcom_ID>18</tcom_ID>
        <tcom_Name>HSK E63 ER16X80</tcom_Name>
        <tcom_Name_Label>Component Name</tcom_Name_Label>
        <tcom_Type>2</tcom_Type>
      </ToolComponent>
      <ToolComponent>
        <tcom_CatalogNumber/>
        <tcom_CatalogNumber_Label>Catalog number</tcom_CatalogNumber_Label>
        <tcom_ID>6</tcom_ID>
        <tcom_Name>END MILL</tcom_Name>
        <tcom_Name_Label>Component Name</tcom_Name_Label>
        <tcom_Type>1</tcom_Type>
      </ToolComponent>
      <tasm_Used>1</tasm_Used>
    </ToolAssembly>
    <ToolAssembly>
      <tasm_CompCatalogNumber_Label>Catalog number</tasm_CompCatalogNumber_Label>
      <tasm_CompCatalogNumber1>4504504</tasm_CompCatalogNumber1>
      <tasm_CompCatalogNumber2/>
      <tasm_CompCatalogNumber3/>
      <tasm_CompName_Label>Component Name</tasm_CompName_Label>
      <tasm_CompName1>HSK E63 ER16X80</tasm_CompName1>
      <tasm_CompName2>CHAMFER DRILL 4</tasm_CompName2>
      <tasm_CompName3/>
      <tasm_CompType1>2</tasm_CompType1>
      <tasm_CompType2>1</tasm_CompType2>
      <tasm_CompType3/>
      <tasm_Station>Station_1</tasm_Station>
      <tasm_Station_Label>Station Name</tasm_Station_Label>
      <tasm_ToolInternalID>7</tasm_ToolInternalID>
      <tasm_ToolNumber>7</tasm_ToolNumber>
      <tasm_ToolNumber_Label>Tool Number</tasm_ToolNumber_Label>
      <tasm_Turret>Spindle</tasm_Turret>
      <tasm_Turret_Label>Turret Name</tasm_Turret_Label>
      <ToolComponent>
        <tcom_CatalogNumber>4504504</tcom_CatalogNumber>
        <tcom_CatalogNumber_Label>Catalog number</tcom_CatalogNumber_Label>
        <tcom_ID>21</tcom_ID>
        <tcom_Name>HSK E63 ER16X80</tcom_Name>
        <tcom_Name_Label>Component Name</tcom_Name_Label>
        <tcom_Type>2</tcom_Type>
      </ToolComponent>
      <ToolComponent>
        <tcom_CatalogNumber/>
        <tcom_CatalogNumber_Label>Catalog number</tcom_CatalogNumber_Label>
        <tcom_ID>7</tcom_ID>
        <tcom_Name>CHAMFER DRILL 4</tcom_Name>
        <tcom_Name_Label>Component Name</tcom_Name_Label>
        <tcom_Type>1</tcom_Type>
      </ToolComponent>
      <tasm_Used>1</tasm_Used>
    </ToolAssembly>
    <ToolAssembly>
      <tasm_CompCatalogNumber_Label>Catalog number</tasm_CompCatalogNumber_Label>
      <tasm_CompCatalogNumber1>4503968</tasm_CompCatalogNumber1>
      <tasm_CompCatalogNumber2/>
      <tasm_CompCatalogNumber3/>
      <tasm_CompName_Label>Component Name</tasm_CompName_Label>
      <tasm_CompName1>HSK E50 ER16X100M</tasm_CompName1>
      <tasm_CompName2>DRILL</tasm_CompName2>
      <tasm_CompName3/>
      <tasm_CompType1>2</tasm_CompType1>
      <tasm_CompType2>1</tasm_CompType2>
      <tasm_CompType3/>
      <tasm_Station>Station_1</tasm_Station>
      <tasm_Station_Label>Station Name</tasm_Station_Label>
      <tasm_ToolInternalID>8</tasm_ToolInternalID>
      <tasm_ToolNumber>8</tasm_ToolNumber>
      <tasm_ToolNumber_Label>Tool Number</tasm_ToolNumber_Label>
      <tasm_Turret>Spindle</tasm_Turret>
      <tasm_Turret_Label>Turret Name</tasm_Turret_Label>
      <ToolComponent>
        <tcom_CatalogNumber>4503968</tcom_CatalogNumber>
        <tcom_CatalogNumber_Label>Catalog number</tcom_CatalogNumber_Label>
        <tcom_ID>24</tcom_ID>
        <tcom_Name>HSK E50 ER16X100M</tcom_Name>
        <tcom_Name_Label>Component Name</tcom_Name_Label>
        <tcom_Type>2</tcom_Type>
      </ToolComponent>
      <ToolComponent>
        <tcom_CatalogNumber/>
        <tcom_CatalogNumber_Label>Catalog number</tcom_CatalogNumber_Label>
        <tcom_ID>8</tcom_ID>
        <tcom_Name>DRILL</tcom_Name>
        <tcom_Name_Label>Component Name</tcom_Name_Label>
        <tcom_Type>1</tcom_Type>
      </ToolComponent>
      <tasm_Used>1</tasm_Used>
    </ToolAssembly>
    <ToolAssembly>
      <tasm_CompCatalogNumber_Label>Catalog number</tasm_CompCatalogNumber_Label>
      <tasm_CompCatalogNumber1>4504504</tasm_CompCatalogNumber1>
      <tasm_CompCatalogNumber2/>
      <tasm_CompCatalogNumber3/>
      <tasm_CompName_Label>Component Name</tasm_CompName_Label>
      <tasm_CompName1>HSK E63 ER16X80</tasm_CompName1>
      <tasm_CompName2>DRILL</tasm_CompName2>
      <tasm_CompName3/>
      <tasm_CompType1>2</tasm_CompType1>
      <tasm_CompType2>1</tasm_CompType2>
      <tasm_CompType3/>
      <tasm_Station>Station_1</tasm_Station>
      <tasm_Station_Label>Station Name</tasm_Station_Label>
      <tasm_ToolInternalID>9</tasm_ToolInternalID>
      <tasm_ToolNumber>9</tasm_ToolNumber>
      <tasm_ToolNumber_Label>Tool Number</tasm_ToolNumber_Label>
      <tasm_Turret>Spindle</tasm_Turret>
      <tasm_Turret_Label>Turret Name</tasm_Turret_Label>
      <ToolComponent>
        <tcom_CatalogNumber>4504504</tcom_CatalogNumber>
        <tcom_CatalogNumber_Label>Catalog number</tcom_CatalogNumber_Label>
        <tcom_ID>27</tcom_ID>
        <tcom_Name>HSK E63 ER16X80</tcom_Name>
        <tcom_Name_Label>Component Name</tcom_Name_Label>
        <tcom_Type>2</tcom_Type>
      </ToolComponent>
      <ToolComponent>
        <tcom_CatalogNumber/>
        <tcom_CatalogNumber_Label>Catalog number</tcom_CatalogNumber_Label>
        <tcom_ID>9</tcom_ID>
        <tcom_Name>DRILL</tcom_Name>
        <tcom_Name_Label>Component Name</tcom_Name_Label>
        <tcom_Type>1</tcom_Type>
      </ToolComponent>
      <tasm_Used>1</tasm_Used>
    </ToolAssembly>
    <ToolAssembly>
      <tasm_CompCatalogNumber_Label>Catalog number</tasm_CompCatalogNumber_Label>
      <tasm_CompCatalogNumber1>4504504</tasm_CompCatalogNumber1>
      <tasm_CompCatalogNumber2/>
      <tasm_CompCatalogNumber3/>
      <tasm_CompName_Label>Component Name</tasm_CompName_Label>
      <tasm_CompName1>HSK E63 ER16X80</tasm_CompName1>
      <tasm_CompName2>TAPPING</tasm_CompName2>
      <tasm_CompName3/>
      <tasm_CompType1>2</tasm_CompType1>
      <tasm_CompType2>1</tasm_CompType2>
      <tasm_CompType3/>
      <tasm_Station>Station_1</tasm_Station>
      <tasm_Station_Label>Station Name</tasm_Station_Label>
      <tasm_ToolInternalID>11</tasm_ToolInternalID>
      <tasm_ToolNumber>11</tasm_ToolNumber>
      <tasm_ToolNumber_Label>Tool Number</tasm_ToolNumber_Label>
      <tasm_Turret>Spindle</tasm_Turret>
      <tasm_Turret_Label>Turret Name</tasm_Turret_Label>
      <ToolComponent>
        <tcom_CatalogNumber>4504504</tcom_CatalogNumber>
        <tcom_CatalogNumber_Label>Catalog number</tcom_CatalogNumber_Label>
        <tcom_ID>30</tcom_ID>
        <tcom_Name>HSK E63 ER16X80</tcom_Name>
        <tcom_Name_Label>Component Name</tcom_Name_Label>
        <tcom_Type>2</tcom_Type>
      </ToolComponent>
      <ToolComponent>
        <tcom_CatalogNumber/>
        <tcom_CatalogNumber_Label>Catalog number</tcom_CatalogNumber_Label>
        <tcom_ID>11</tcom_ID>
        <tcom_Name>TAPPING</tcom_Name>
        <tcom_Name_Label>Component Name</tcom_Name_Label>
        <tcom_Type>1</tcom_Type>
      </ToolComponent>
      <tasm_Used>1</tasm_Used>
    </ToolAssembly>
    <ToolAssembly>
      <tasm_CompCatalogNumber_Label>Catalog number</tasm_CompCatalogNumber_Label>
      <tasm_CompCatalogNumber1>4506257</tasm_CompCatalogNumber1>
      <tasm_CompCatalogNumber2/>
      <tasm_CompCatalogNumber3/>
      <tasm_CompName_Label>Component Name</tasm_CompName_Label>
      <tasm_CompName1>HSK E63 ER40X80</tasm_CompName1>
      <tasm_CompName2>FACE MILL</tasm_CompName2>
      <tasm_CompName3/>
      <tasm_CompType1>2</tasm_CompType1>
      <tasm_CompType2>1</tasm_CompType2>
      <tasm_CompType3/>
      <tasm_Station>Station_1</tasm_Station>
      <tasm_Station_Label>Station Name</tasm_Station_Label>
      <tasm_ToolInternalID>12</tasm_ToolInternalID>
      <tasm_ToolNumber>12</tasm_ToolNumber>
      <tasm_ToolNumber_Label>Tool Number</tasm_ToolNumber_Label>
      <tasm_Turret>Spindle</tasm_Turret>
      <tasm_Turret_Label>Turret Name</tasm_Turret_Label>
      <ToolComponent>
        <tcom_CatalogNumber>4506257</tcom_CatalogNumber>
        <tcom_CatalogNumber_Label>Catalog number</tcom_CatalogNumber_Label>
        <tcom_ID>33</tcom_ID>
        <tcom_Name>HSK E63 ER40X80</tcom_Name>
        <tcom_Name_Label>Component Name</tcom_Name_Label>
        <tcom_Type>2</tcom_Type>
      </ToolComponent>
      <ToolComponent>
        <tcom_CatalogNumber/>
        <tcom_CatalogNumber_Label>Catalog number</tcom_CatalogNumber_Label>
        <tcom_ID>12</tcom_ID>
        <tcom_Name>FACE MILL</tcom_Name>
        <tcom_Name_Label>Component Name</tcom_Name_Label>
        <tcom_Type>1</tcom_Type>
      </ToolComponent>
      <tasm_Used>1</tasm_Used>
    </ToolAssembly>
    <ToolAssembly>
      <tasm_CompCatalogNumber_Label>Catalog number</tasm_CompCatalogNumber_Label>
      <tasm_CompCatalogNumber1>4504504</tasm_CompCatalogNumber1>
      <tasm_CompCatalogNumber2/>
      <tasm_CompCatalogNumber3/>
      <tasm_CompName_Label>Component Name</tasm_CompName_Label>
      <tasm_CompName1>HSK E63 ER16X80</tasm_CompName1>
      <tasm_CompName2>CHAMFER DRILL</tasm_CompName2>
      <tasm_CompName3/>
      <tasm_CompType1>2</tasm_CompType1>
      <tasm_CompType2>1</tasm_CompType2>
      <tasm_CompType3/>
      <tasm_Station>Station_1</tasm_Station>
      <tasm_Station_Label>Station Name</tasm_Station_Label>
      <tasm_ToolInternalID>13</tasm_ToolInternalID>
      <tasm_ToolNumber>13</tasm_ToolNumber>
      <tasm_ToolNumber_Label>Tool Number</tasm_ToolNumber_Label>
      <tasm_Turret>Spindle</tasm_Turret>
      <tasm_Turret_Label>Turret Name</tasm_Turret_Label>
      <ToolComponent>
        <tcom_CatalogNumber>4504504</tcom_CatalogNumber>
        <tcom_CatalogNumber_Label>Catalog number</tcom_CatalogNumber_Label>
        <tcom_ID>36</tcom_ID>
        <tcom_Name>HSK E63 ER16X80</tcom_Name>
        <tcom_Name_Label>Component Name</tcom_Name_Label>
        <tcom_Type>2</tcom_Type>
      </ToolComponent>
      <ToolComponent>
        <tcom_CatalogNumber/>
        <tcom_CatalogNumber_Label>Catalog number</tcom_CatalogNumber_Label>
        <tcom_ID>13</tcom_ID>
        <tcom_Name>CHAMFER DRILL</tcom_Name>
        <tcom_Name_Label>Component Name</tcom_Name_Label>
        <tcom_Type>1</tcom_Type>
      </ToolComponent>
      <tasm_Used>1</tasm_Used>
    </ToolAssembly>
  </ToolAssemblies>
  <UDMainPageItems>
    <UDMainPageItem>
      <udmp_Count>0</udmp_Count>
    </UDMainPageItem>
  </UDMainPageItems>
  <UDHeaderItems>
    <UDHeaderItem>
      <udh_Count>0</udh_Count>
    </UDHeaderItem>
  </UDHeaderItems>
  <ToolAssemblySets>
    <ToolAssemblySet>
      <taset_AssmIndex>1</taset_AssmIndex>
      <taset_Used>1</taset_Used>
      <ToolComponentSets>
        <ToolComponentSet>
          <tcset_AssmIndex>1</tcset_AssmIndex>
          <tcset_CompIndex>1</tcset_CompIndex>
          <tcset_IndentStr>L</tcset_IndentStr>
        </ToolComponentSet>
        <ToolComponentSet>
          <tcset_AssmIndex>1</tcset_AssmIndex>
          <tcset_CompIndex>2</tcset_CompIndex>
          <tcset_IndentStr>-L</tcset_IndentStr>
        </ToolComponentSet>
      </ToolComponentSets>
    </ToolAssemblySet>
    <ToolAssemblySet>
      <taset_AssmIndex>2</taset_AssmIndex>
      <taset_Used>1</taset_Used>
      <ToolComponentSets>
        <ToolComponentSet>
          <tcset_AssmIndex>2</tcset_AssmIndex>
          <tcset_CompIndex>1</tcset_CompIndex>
          <tcset_IndentStr>L</tcset_IndentStr>
        </ToolComponentSet>
        <ToolComponentSet>
          <tcset_AssmIndex>2</tcset_AssmIndex>
          <tcset_CompIndex>2</tcset_CompIndex>
          <tcset_IndentStr>-L</tcset_IndentStr>
        </ToolComponentSet>
      </ToolComponentSets>
    </ToolAssemblySet>
    <ToolAssemblySet>
      <taset_AssmIndex>3</taset_AssmIndex>
      <taset_Used>1</taset_Used>
      <ToolComponentSets>
        <ToolComponentSet>
          <tcset_AssmIndex>3</tcset_AssmIndex>
          <tcset_CompIndex>1</tcset_CompIndex>
          <tcset_IndentStr>L</tcset_IndentStr>
        </ToolComponentSet>
        <ToolComponentSet>
          <tcset_AssmIndex>3</tcset_AssmIndex>
          <tcset_CompIndex>2</tcset_CompIndex>
          <tcset_IndentStr>-L</tcset_IndentStr>
        </ToolComponentSet>
      </ToolComponentSets>
    </ToolAssemblySet>
    <ToolAssemblySet>
      <taset_AssmIndex>4</taset_AssmIndex>
      <taset_Used>1</taset_Used>
      <ToolComponentSets>
        <ToolComponentSet>
          <tcset_AssmIndex>4</tcset_AssmIndex>
          <tcset_CompIndex>1</tcset_CompIndex>
          <tcset_IndentStr>L</tcset_IndentStr>
        </ToolComponentSet>
        <ToolComponentSet>
          <tcset_AssmIndex>4</tcset_AssmIndex>
          <tcset_CompIndex>2</tcset_CompIndex>
          <tcset_IndentStr>-L</tcset_IndentStr>
        </ToolComponentSet>
      </ToolComponentSets>
    </ToolAssemblySet>
    <ToolAssemblySet>
      <taset_AssmIndex>5</taset_AssmIndex>
      <taset_Used>1</taset_Used>
      <ToolComponentSets>
        <ToolComponentSet>
          <tcset_AssmIndex>5</tcset_AssmIndex>
          <tcset_CompIndex>1</tcset_CompIndex>
          <tcset_IndentStr>L</tcset_IndentStr>
        </ToolComponentSet>
        <ToolComponentSet>
          <tcset_AssmIndex>5</tcset_AssmIndex>
          <tcset_CompIndex>2</tcset_CompIndex>
          <tcset_IndentStr>-L</tcset_IndentStr>
        </ToolComponentSet>
        <ToolComponentSet>
          <tcset_AssmIndex>5</tcset_AssmIndex>
          <tcset_CompIndex>3</tcset_CompIndex>
          <tcset_IndentStr>--L</tcset_IndentStr>
        </ToolComponentSet>
        <ToolComponentSet>
          <tcset_AssmIndex>5</tcset_AssmIndex>
          <tcset_CompIndex>4</tcset_CompIndex>
          <tcset_IndentStr>---L</tcset_IndentStr>
        </ToolComponentSet>
      </ToolComponentSets>
    </ToolAssemblySet>
    <ToolAssemblySet>
      <taset_AssmIndex>6</taset_AssmIndex>
      <taset_Used>1</taset_Used>
      <ToolComponentSets>
        <ToolComponentSet>
          <tcset_AssmIndex>6</tcset_AssmIndex>
          <tcset_CompIndex>1</tcset_CompIndex>
          <tcset_IndentStr>L</tcset_IndentStr>
        </ToolComponentSet>
        <ToolComponentSet>
          <tcset_AssmIndex>6</tcset_AssmIndex>
          <tcset_CompIndex>2</tcset_CompIndex>
          <tcset_IndentStr>-L</tcset_IndentStr>
        </ToolComponentSet>
      </ToolComponentSets>
    </ToolAssemblySet>
    <ToolAssemblySet>
      <taset_AssmIndex>7</taset_AssmIndex>
      <taset_Used>1</taset_Used>
      <ToolComponentSets>
        <ToolComponentSet>
          <tcset_AssmIndex>7</tcset_AssmIndex>
          <tcset_CompIndex>1</tcset_CompIndex>
          <tcset_IndentStr>L</tcset_IndentStr>
        </ToolComponentSet>
        <ToolComponentSet>
          <tcset_AssmIndex>7</tcset_AssmIndex>
          <tcset_CompIndex>2</tcset_CompIndex>
          <tcset_IndentStr>-L</tcset_IndentStr>
        </ToolComponentSet>
      </ToolComponentSets>
    </ToolAssemblySet>
    <ToolAssemblySet>
      <taset_AssmIndex>8</taset_AssmIndex>
      <taset_Used>1</taset_Used>
      <ToolComponentSets>
        <ToolComponentSet>
          <tcset_AssmIndex>8</tcset_AssmIndex>
          <tcset_CompIndex>1</tcset_CompIndex>
          <tcset_IndentStr>L</tcset_IndentStr>
        </ToolComponentSet>
        <ToolComponentSet>
          <tcset_AssmIndex>8</tcset_AssmIndex>
          <tcset_CompIndex>2</tcset_CompIndex>
          <tcset_IndentStr>-L</tcset_IndentStr>
        </ToolComponentSet>
      </ToolComponentSets>
    </ToolAssemblySet>
    <ToolAssemblySet>
      <taset_AssmIndex>9</taset_AssmIndex>
      <taset_Used>1</taset_Used>
      <ToolComponentSets>
        <ToolComponentSet>
          <tcset_AssmIndex>9</tcset_AssmIndex>
          <tcset_CompIndex>1</tcset_CompIndex>
          <tcset_IndentStr>L</tcset_IndentStr>
        </ToolComponentSet>
        <ToolComponentSet>
          <tcset_AssmIndex>9</tcset_AssmIndex>
          <tcset_CompIndex>2</tcset_CompIndex>
          <tcset_IndentStr>-L</tcset_IndentStr>
        </ToolComponentSet>
      </ToolComponentSets>
    </ToolAssemblySet>
    <ToolAssemblySet>
      <taset_AssmIndex>10</taset_AssmIndex>
      <taset_Used>1</taset_Used>
      <ToolComponentSets>
        <ToolComponentSet>
          <tcset_AssmIndex>10</tcset_AssmIndex>
          <tcset_CompIndex>1</tcset_CompIndex>
          <tcset_IndentStr>L</tcset_IndentStr>
        </ToolComponentSet>
        <ToolComponentSet>
          <tcset_AssmIndex>10</tcset_AssmIndex>
          <tcset_CompIndex>2</tcset_CompIndex>
          <tcset_IndentStr>-L</tcset_IndentStr>
        </ToolComponentSet>
      </ToolComponentSets>
    </ToolAssemblySet>
    <ToolAssemblySet>
      <taset_AssmIndex>11</taset_AssmIndex>
      <taset_Used>1</taset_Used>
      <ToolComponentSets>
        <ToolComponentSet>
          <tcset_AssmIndex>11</tcset_AssmIndex>
          <tcset_CompIndex>1</tcset_CompIndex>
          <tcset_IndentStr>L</tcset_IndentStr>
        </ToolComponentSet>
        <ToolComponentSet>
          <tcset_AssmIndex>11</tcset_AssmIndex>
          <tcset_CompIndex>2</tcset_CompIndex>
          <tcset_IndentStr>-L</tcset_IndentStr>
        </ToolComponentSet>
      </ToolComponentSets>
    </ToolAssemblySet>
    <ToolAssemblySet>
      <taset_AssmIndex>12</taset_AssmIndex>
      <taset_Used>1</taset_Used>
      <ToolComponentSets>
        <ToolComponentSet>
          <tcset_AssmIndex>12</tcset_AssmIndex>
          <tcset_CompIndex>1</tcset_CompIndex>
          <tcset_IndentStr>L</tcset_IndentStr>
        </ToolComponentSet>
        <ToolComponentSet>
          <tcset_AssmIndex>12</tcset_AssmIndex>
          <tcset_CompIndex>2</tcset_CompIndex>
          <tcset_IndentStr>-L</tcset_IndentStr>
        </ToolComponentSet>
      </ToolComponentSets>
    </ToolAssemblySet>
  </ToolAssemblySets>
</SourceData>
</file>

<file path=customXml/item4.xml>�� 
</file>

<file path=customXml/item5.xml>�� 
</file>

<file path=customXml/itemProps1.xml><?xml version="1.0" encoding="utf-8"?>
<ds:datastoreItem xmlns:ds="http://schemas.openxmlformats.org/officeDocument/2006/customXml" ds:itemID="{3BC05C37-1E17-4487-A9FA-6071930F0364}">
  <ds:schemaRefs>
    <ds:schemaRef ds:uri="http://www.w3.org/2001/XMLSchema"/>
  </ds:schemaRefs>
</ds:datastoreItem>
</file>

<file path=customXml/itemProps2.xml><?xml version="1.0" encoding="utf-8"?>
<ds:datastoreItem xmlns:ds="http://schemas.openxmlformats.org/officeDocument/2006/customXml" ds:itemID="{E26EFBF6-4F2E-400A-BD83-5887E45430F6}">
  <ds:schemaRefs/>
</ds:datastoreItem>
</file>

<file path=customXml/itemProps3.xml><?xml version="1.0" encoding="utf-8"?>
<ds:datastoreItem xmlns:ds="http://schemas.openxmlformats.org/officeDocument/2006/customXml" ds:itemID="{B40BB465-F796-48E3-9B40-508A02BE1978}">
  <ds:schemaRefs/>
</ds:datastoreItem>
</file>

<file path=customXml/itemProps4.xml><?xml version="1.0" encoding="utf-8"?>
<ds:datastoreItem xmlns:ds="http://schemas.openxmlformats.org/officeDocument/2006/customXml" ds:itemID="{842425C0-9EB2-4558-93DF-3FD7ECB02CDF}">
  <ds:schemaRefs>
    <ds:schemaRef ds:uri="http://www.w3.org/2001/XMLSchema"/>
  </ds:schemaRefs>
</ds:datastoreItem>
</file>

<file path=customXml/itemProps5.xml><?xml version="1.0" encoding="utf-8"?>
<ds:datastoreItem xmlns:ds="http://schemas.openxmlformats.org/officeDocument/2006/customXml" ds:itemID="{4C90E5E9-BACC-4151-80F2-18AEF7B01890}">
  <ds:schemaRefs>
    <ds:schemaRef ds:uri="http://www.w3.org/2001/XMLSchem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62</vt:i4>
      </vt:variant>
    </vt:vector>
  </HeadingPairs>
  <TitlesOfParts>
    <vt:vector size="65" baseType="lpstr">
      <vt:lpstr>ResultD</vt:lpstr>
      <vt:lpstr>UserData</vt:lpstr>
      <vt:lpstr>Design</vt:lpstr>
      <vt:lpstr>Design!_GeneralSection1</vt:lpstr>
      <vt:lpstr>Design!_GeneralSection2</vt:lpstr>
      <vt:lpstr>Design!_GeneralSection3</vt:lpstr>
      <vt:lpstr>Design!_GeneralSection4</vt:lpstr>
      <vt:lpstr>Design!_GeneralSection5</vt:lpstr>
      <vt:lpstr>Design!_ImageSection</vt:lpstr>
      <vt:lpstr>Design!_ImageSectionHeadline</vt:lpstr>
      <vt:lpstr>Design!_MainSection</vt:lpstr>
      <vt:lpstr>Design!_OperationSection</vt:lpstr>
      <vt:lpstr>Design!_OperationSectionHeadline</vt:lpstr>
      <vt:lpstr>Design!_SetupSection</vt:lpstr>
      <vt:lpstr>Design!_SetupSectionHeadline</vt:lpstr>
      <vt:lpstr>Design!_ToolSection</vt:lpstr>
      <vt:lpstr>Design!_ToolSectionHeadline</vt:lpstr>
      <vt:lpstr>Design!_x00001</vt:lpstr>
      <vt:lpstr>Design!_x00002</vt:lpstr>
      <vt:lpstr>Design!_x00003</vt:lpstr>
      <vt:lpstr>Design!_x00004</vt:lpstr>
      <vt:lpstr>Design!_x00005</vt:lpstr>
      <vt:lpstr>Design!_x00006</vt:lpstr>
      <vt:lpstr>Design!_x00007</vt:lpstr>
      <vt:lpstr>Design!_x00008</vt:lpstr>
      <vt:lpstr>Design!_x00009</vt:lpstr>
      <vt:lpstr>Design!_x00010</vt:lpstr>
      <vt:lpstr>Design!_x00011</vt:lpstr>
      <vt:lpstr>Design!_x00012</vt:lpstr>
      <vt:lpstr>Design!_x00013</vt:lpstr>
      <vt:lpstr>Design!_x00014</vt:lpstr>
      <vt:lpstr>Design!_x00015</vt:lpstr>
      <vt:lpstr>Design!_x00016</vt:lpstr>
      <vt:lpstr>Design!_x00017</vt:lpstr>
      <vt:lpstr>Design!_x00018</vt:lpstr>
      <vt:lpstr>Design!_x00019</vt:lpstr>
      <vt:lpstr>Design!_x00020</vt:lpstr>
      <vt:lpstr>Design!_x00021</vt:lpstr>
      <vt:lpstr>Design!Print_Titles</vt:lpstr>
      <vt:lpstr>ResultD!Print_Titles</vt:lpstr>
      <vt:lpstr>user_DateCreatedExelFormat</vt:lpstr>
      <vt:lpstr>user_DayFromDateCreated</vt:lpstr>
      <vt:lpstr>user_DayNameFromDateCreated</vt:lpstr>
      <vt:lpstr>user_ModelFileDirName</vt:lpstr>
      <vt:lpstr>user_ModelFileExt</vt:lpstr>
      <vt:lpstr>user_ModelFileName</vt:lpstr>
      <vt:lpstr>user_ModelFileNameWithExt</vt:lpstr>
      <vt:lpstr>user_MonthFromDateCreated</vt:lpstr>
      <vt:lpstr>user_OperationMACnum</vt:lpstr>
      <vt:lpstr>user_OperationTimeInMin</vt:lpstr>
      <vt:lpstr>user_OperationTimeInSec</vt:lpstr>
      <vt:lpstr>user_PartTotalTimeInMin</vt:lpstr>
      <vt:lpstr>user_PartTotalTimeInSec</vt:lpstr>
      <vt:lpstr>user_PartType</vt:lpstr>
      <vt:lpstr>user_SequenceNumber</vt:lpstr>
      <vt:lpstr>user_SetupCuttingTimeInMin</vt:lpstr>
      <vt:lpstr>user_SetupCuttingTimeInSec</vt:lpstr>
      <vt:lpstr>user_SetupHomeNumber</vt:lpstr>
      <vt:lpstr>user_tool_number_operation</vt:lpstr>
      <vt:lpstr>user_tool_number_tool</vt:lpstr>
      <vt:lpstr>user_ToolCuttingTimeInMin</vt:lpstr>
      <vt:lpstr>user_ToolCuttingTimeInSec</vt:lpstr>
      <vt:lpstr>user_Units</vt:lpstr>
      <vt:lpstr>user_Web</vt:lpstr>
      <vt:lpstr>user_YearFromDateCreated</vt:lpstr>
    </vt:vector>
  </TitlesOfParts>
  <Company>SolidCAM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Default</dc:title>
  <dc:creator>Stanislav Vavřík</dc:creator>
  <cp:keywords>0 - Milling</cp:keywords>
  <dc:description>Old style template (Default)</dc:description>
  <cp:lastModifiedBy>Milan</cp:lastModifiedBy>
  <cp:lastPrinted>2022-09-12T19:55:36Z</cp:lastPrinted>
  <dcterms:created xsi:type="dcterms:W3CDTF">2009-04-01T17:51:53Z</dcterms:created>
  <dcterms:modified xsi:type="dcterms:W3CDTF">2023-02-17T13:11:49Z</dcterms:modified>
</cp:coreProperties>
</file>